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Mi unidad\ftib\MELANIE TENIS 2025\CAMPEONATOS INSULARES\MALLORCA\EQUIPOS JUVENILES\COPA FTIB\RESULTADOS ACTUALIZADOS\"/>
    </mc:Choice>
  </mc:AlternateContent>
  <xr:revisionPtr revIDLastSave="0" documentId="13_ncr:1_{CBD3EAD4-CFBA-41EB-8936-0F25C49A3CB8}" xr6:coauthVersionLast="47" xr6:coauthVersionMax="47" xr10:uidLastSave="{00000000-0000-0000-0000-000000000000}"/>
  <bookViews>
    <workbookView xWindow="-108" yWindow="-108" windowWidth="23256" windowHeight="12456" tabRatio="881" xr2:uid="{00000000-000D-0000-FFFF-FFFF00000000}"/>
  </bookViews>
  <sheets>
    <sheet name="SUB10 - MASC" sheetId="10" r:id="rId1"/>
    <sheet name="SUB10 - FEM" sheetId="17" r:id="rId2"/>
    <sheet name="ALEVIN - MASC" sheetId="3" r:id="rId3"/>
    <sheet name="ALEVIN - FEM" sheetId="15" r:id="rId4"/>
    <sheet name="INFANTIL - MASC" sheetId="22" r:id="rId5"/>
    <sheet name="CADETE - MASC" sheetId="19" r:id="rId6"/>
    <sheet name="INFANTIL - FEM" sheetId="21" r:id="rId7"/>
    <sheet name="SORTEOS" sheetId="13" state="hidden" r:id="rId8"/>
    <sheet name="CADF" sheetId="16"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9" l="1"/>
  <c r="F16" i="19"/>
  <c r="F15" i="19"/>
  <c r="F14" i="19"/>
  <c r="F13" i="19"/>
  <c r="E17" i="19"/>
  <c r="E16" i="19"/>
  <c r="E14" i="19"/>
  <c r="E15" i="19"/>
  <c r="E13" i="19"/>
  <c r="D17" i="19"/>
  <c r="D16" i="19"/>
  <c r="D15" i="19"/>
  <c r="D14" i="19"/>
  <c r="D13" i="19"/>
  <c r="E16" i="10"/>
  <c r="F31" i="10"/>
  <c r="F30" i="10"/>
  <c r="F29" i="10"/>
  <c r="F28" i="10"/>
  <c r="F27" i="10"/>
  <c r="E31" i="10"/>
  <c r="E30" i="10"/>
  <c r="E29" i="10"/>
  <c r="E28" i="10"/>
  <c r="E27" i="10"/>
  <c r="D31" i="10"/>
  <c r="D30" i="10"/>
  <c r="D29" i="10"/>
  <c r="D28" i="10"/>
  <c r="D27" i="10"/>
  <c r="H17" i="22"/>
  <c r="H16" i="22"/>
  <c r="G17" i="22"/>
  <c r="G16" i="22"/>
  <c r="I16" i="22" s="1"/>
  <c r="H15" i="22"/>
  <c r="H14" i="22"/>
  <c r="H13" i="22"/>
  <c r="G14" i="22"/>
  <c r="G13" i="22"/>
  <c r="G15" i="22"/>
  <c r="F31" i="22"/>
  <c r="F30" i="22"/>
  <c r="F29" i="22"/>
  <c r="F28" i="22"/>
  <c r="F27" i="22"/>
  <c r="E31" i="22"/>
  <c r="E30" i="22"/>
  <c r="E29" i="22"/>
  <c r="E28" i="22"/>
  <c r="E27" i="22"/>
  <c r="D31" i="22"/>
  <c r="D30" i="22"/>
  <c r="D29" i="22"/>
  <c r="D28" i="22"/>
  <c r="D27" i="22"/>
  <c r="F17" i="22"/>
  <c r="F16" i="22"/>
  <c r="F15" i="22"/>
  <c r="F14" i="22"/>
  <c r="F13" i="22"/>
  <c r="E17" i="22"/>
  <c r="E16" i="22"/>
  <c r="E15" i="22"/>
  <c r="E14" i="22"/>
  <c r="E13" i="22"/>
  <c r="D17" i="22"/>
  <c r="D16" i="22"/>
  <c r="D14" i="22"/>
  <c r="D15" i="22"/>
  <c r="D13" i="22"/>
  <c r="E14" i="10"/>
  <c r="F17" i="10"/>
  <c r="F16" i="10"/>
  <c r="E17" i="10"/>
  <c r="E13" i="10"/>
  <c r="E17" i="3"/>
  <c r="E16" i="3"/>
  <c r="E15" i="3"/>
  <c r="E14" i="3"/>
  <c r="F27" i="3"/>
  <c r="E27" i="3"/>
  <c r="F26" i="3"/>
  <c r="E26" i="3"/>
  <c r="F25" i="3"/>
  <c r="E25" i="3"/>
  <c r="F24" i="3"/>
  <c r="E24" i="3"/>
  <c r="F15" i="10"/>
  <c r="D16" i="10"/>
  <c r="E15" i="10"/>
  <c r="D15" i="10"/>
  <c r="F14" i="10"/>
  <c r="D14" i="10"/>
  <c r="F13" i="10"/>
  <c r="D13" i="10"/>
  <c r="D17" i="3"/>
  <c r="E15" i="15"/>
  <c r="D14" i="15"/>
  <c r="M37" i="22"/>
  <c r="K37" i="22"/>
  <c r="M36" i="22"/>
  <c r="K36" i="22"/>
  <c r="M35" i="22"/>
  <c r="K35" i="22"/>
  <c r="S33" i="22"/>
  <c r="Q33" i="22"/>
  <c r="M33" i="22"/>
  <c r="K33" i="22"/>
  <c r="S32" i="22"/>
  <c r="Q32" i="22"/>
  <c r="M32" i="22"/>
  <c r="K32" i="22"/>
  <c r="S31" i="22"/>
  <c r="Q31" i="22"/>
  <c r="M31" i="22"/>
  <c r="K31" i="22"/>
  <c r="H31" i="22"/>
  <c r="G31" i="22"/>
  <c r="H30" i="22"/>
  <c r="I30" i="22" s="1"/>
  <c r="G30" i="22"/>
  <c r="S29" i="22"/>
  <c r="Q29" i="22"/>
  <c r="M29" i="22"/>
  <c r="K29" i="22"/>
  <c r="H29" i="22"/>
  <c r="G29" i="22"/>
  <c r="S28" i="22"/>
  <c r="Q28" i="22"/>
  <c r="M28" i="22"/>
  <c r="K28" i="22"/>
  <c r="H28" i="22"/>
  <c r="G28" i="22"/>
  <c r="S27" i="22"/>
  <c r="Q27" i="22"/>
  <c r="M27" i="22"/>
  <c r="K27" i="22"/>
  <c r="H27" i="22"/>
  <c r="G27" i="22"/>
  <c r="M23" i="22"/>
  <c r="K23" i="22"/>
  <c r="M22" i="22"/>
  <c r="K22" i="22"/>
  <c r="M21" i="22"/>
  <c r="K21" i="22"/>
  <c r="S19" i="22"/>
  <c r="Q19" i="22"/>
  <c r="M19" i="22"/>
  <c r="K19" i="22"/>
  <c r="S18" i="22"/>
  <c r="Q18" i="22"/>
  <c r="M18" i="22"/>
  <c r="K18" i="22"/>
  <c r="S17" i="22"/>
  <c r="Q17" i="22"/>
  <c r="M17" i="22"/>
  <c r="K17" i="22"/>
  <c r="S15" i="22"/>
  <c r="Q15" i="22"/>
  <c r="M15" i="22"/>
  <c r="K15" i="22"/>
  <c r="S14" i="22"/>
  <c r="Q14" i="22"/>
  <c r="M14" i="22"/>
  <c r="K14" i="22"/>
  <c r="S13" i="22"/>
  <c r="Q13" i="22"/>
  <c r="M13" i="22"/>
  <c r="K13" i="22"/>
  <c r="M18" i="21"/>
  <c r="M17" i="21"/>
  <c r="K17" i="21"/>
  <c r="H16" i="21"/>
  <c r="G16" i="21"/>
  <c r="F16" i="21"/>
  <c r="E16" i="21"/>
  <c r="D16" i="21"/>
  <c r="Q15" i="21"/>
  <c r="M15" i="21"/>
  <c r="K15" i="21"/>
  <c r="H15" i="21"/>
  <c r="G15" i="21"/>
  <c r="F15" i="21"/>
  <c r="E15" i="21"/>
  <c r="D15" i="21"/>
  <c r="S14" i="21"/>
  <c r="Q14" i="21"/>
  <c r="K14" i="21"/>
  <c r="H14" i="21"/>
  <c r="G14" i="21"/>
  <c r="F14" i="21"/>
  <c r="E14" i="21"/>
  <c r="D14" i="21"/>
  <c r="M23" i="19"/>
  <c r="K23" i="19"/>
  <c r="M22" i="19"/>
  <c r="K22" i="19"/>
  <c r="M21" i="19"/>
  <c r="K21" i="19"/>
  <c r="S19" i="19"/>
  <c r="Q19" i="19"/>
  <c r="M19" i="19"/>
  <c r="K19" i="19"/>
  <c r="S18" i="19"/>
  <c r="Q18" i="19"/>
  <c r="M18" i="19"/>
  <c r="K18" i="19"/>
  <c r="S17" i="19"/>
  <c r="Q17" i="19"/>
  <c r="M17" i="19"/>
  <c r="K17" i="19"/>
  <c r="H17" i="19"/>
  <c r="G17" i="19"/>
  <c r="H16" i="19"/>
  <c r="G16" i="19"/>
  <c r="S15" i="19"/>
  <c r="Q15" i="19"/>
  <c r="M15" i="19"/>
  <c r="K15" i="19"/>
  <c r="H15" i="19"/>
  <c r="G15" i="19"/>
  <c r="S14" i="19"/>
  <c r="Q14" i="19"/>
  <c r="M14" i="19"/>
  <c r="K14" i="19"/>
  <c r="H14" i="19"/>
  <c r="G14" i="19"/>
  <c r="S13" i="19"/>
  <c r="Q13" i="19"/>
  <c r="M13" i="19"/>
  <c r="K13" i="19"/>
  <c r="H13" i="19"/>
  <c r="G13" i="19"/>
  <c r="M37" i="10"/>
  <c r="K37" i="10"/>
  <c r="M36" i="10"/>
  <c r="K36" i="10"/>
  <c r="M35" i="10"/>
  <c r="K35" i="10"/>
  <c r="S33" i="10"/>
  <c r="Q33" i="10"/>
  <c r="M33" i="10"/>
  <c r="K33" i="10"/>
  <c r="S32" i="10"/>
  <c r="Q32" i="10"/>
  <c r="M32" i="10"/>
  <c r="K32" i="10"/>
  <c r="S31" i="10"/>
  <c r="Q31" i="10"/>
  <c r="M31" i="10"/>
  <c r="K31" i="10"/>
  <c r="H31" i="10"/>
  <c r="G31" i="10"/>
  <c r="H30" i="10"/>
  <c r="G30" i="10"/>
  <c r="S29" i="10"/>
  <c r="Q29" i="10"/>
  <c r="M29" i="10"/>
  <c r="K29" i="10"/>
  <c r="H29" i="10"/>
  <c r="G29" i="10"/>
  <c r="S28" i="10"/>
  <c r="Q28" i="10"/>
  <c r="M28" i="10"/>
  <c r="K28" i="10"/>
  <c r="H28" i="10"/>
  <c r="G28" i="10"/>
  <c r="S27" i="10"/>
  <c r="Q27" i="10"/>
  <c r="M27" i="10"/>
  <c r="K27" i="10"/>
  <c r="H27" i="10"/>
  <c r="G27" i="10"/>
  <c r="M23" i="10"/>
  <c r="K23" i="10"/>
  <c r="M22" i="10"/>
  <c r="K22" i="10"/>
  <c r="M21" i="10"/>
  <c r="K21" i="10"/>
  <c r="S19" i="10"/>
  <c r="Q19" i="10"/>
  <c r="M19" i="10"/>
  <c r="K19" i="10"/>
  <c r="S18" i="10"/>
  <c r="Q18" i="10"/>
  <c r="M18" i="10"/>
  <c r="K18" i="10"/>
  <c r="S17" i="10"/>
  <c r="Q17" i="10"/>
  <c r="M17" i="10"/>
  <c r="K17" i="10"/>
  <c r="H17" i="10"/>
  <c r="G17" i="10"/>
  <c r="D17" i="10"/>
  <c r="H16" i="10"/>
  <c r="G16" i="10"/>
  <c r="I16" i="10" s="1"/>
  <c r="S15" i="10"/>
  <c r="Q15" i="10"/>
  <c r="M15" i="10"/>
  <c r="K15" i="10"/>
  <c r="H15" i="10"/>
  <c r="G15" i="10"/>
  <c r="S14" i="10"/>
  <c r="Q14" i="10"/>
  <c r="M14" i="10"/>
  <c r="K14" i="10"/>
  <c r="H14" i="10"/>
  <c r="G14" i="10"/>
  <c r="S13" i="10"/>
  <c r="Q13" i="10"/>
  <c r="M13" i="10"/>
  <c r="K13" i="10"/>
  <c r="H13" i="10"/>
  <c r="G13" i="10"/>
  <c r="D15" i="3"/>
  <c r="M24" i="16"/>
  <c r="K24" i="16"/>
  <c r="M23" i="16"/>
  <c r="K23" i="16"/>
  <c r="M22" i="16"/>
  <c r="K22" i="16"/>
  <c r="S20" i="16"/>
  <c r="Q20" i="16"/>
  <c r="M20" i="16"/>
  <c r="K20" i="16"/>
  <c r="S19" i="16"/>
  <c r="Q19" i="16"/>
  <c r="M19" i="16"/>
  <c r="K19" i="16"/>
  <c r="S18" i="16"/>
  <c r="Q18" i="16"/>
  <c r="M18" i="16"/>
  <c r="K18" i="16"/>
  <c r="H18" i="16"/>
  <c r="G18" i="16"/>
  <c r="I18" i="16"/>
  <c r="E18" i="16"/>
  <c r="D18" i="16"/>
  <c r="F18" i="16"/>
  <c r="H17" i="16"/>
  <c r="G17" i="16"/>
  <c r="I17" i="16"/>
  <c r="F17" i="16"/>
  <c r="E17" i="16"/>
  <c r="D17" i="16"/>
  <c r="S16" i="16"/>
  <c r="Q16" i="16"/>
  <c r="M16" i="16"/>
  <c r="K16" i="16"/>
  <c r="H16" i="16"/>
  <c r="I16" i="16"/>
  <c r="G16" i="16"/>
  <c r="F16" i="16"/>
  <c r="E16" i="16"/>
  <c r="D16" i="16"/>
  <c r="S15" i="16"/>
  <c r="Q15" i="16"/>
  <c r="M15" i="16"/>
  <c r="K15" i="16"/>
  <c r="H15" i="16"/>
  <c r="G15" i="16"/>
  <c r="I15" i="16"/>
  <c r="F15" i="16"/>
  <c r="E15" i="16"/>
  <c r="D15" i="16"/>
  <c r="S14" i="16"/>
  <c r="Q14" i="16"/>
  <c r="M14" i="16"/>
  <c r="K14" i="16"/>
  <c r="H14" i="16"/>
  <c r="I14" i="16"/>
  <c r="G14" i="16"/>
  <c r="F14" i="16"/>
  <c r="E14" i="16"/>
  <c r="D14" i="16"/>
  <c r="M18" i="15"/>
  <c r="K18" i="15"/>
  <c r="M17" i="15"/>
  <c r="K17" i="15"/>
  <c r="H17" i="15"/>
  <c r="G17" i="15"/>
  <c r="F17" i="15"/>
  <c r="E17" i="15"/>
  <c r="D17" i="15"/>
  <c r="H16" i="15"/>
  <c r="G16" i="15"/>
  <c r="F16" i="15"/>
  <c r="E16" i="15"/>
  <c r="D16" i="15"/>
  <c r="M22" i="15"/>
  <c r="K22" i="15"/>
  <c r="M15" i="15"/>
  <c r="K15" i="15"/>
  <c r="H15" i="15"/>
  <c r="G15" i="15"/>
  <c r="F15" i="15"/>
  <c r="D15" i="15"/>
  <c r="M21" i="15"/>
  <c r="K21" i="15"/>
  <c r="M14" i="15"/>
  <c r="K14" i="15"/>
  <c r="H14" i="15"/>
  <c r="G14" i="15"/>
  <c r="F14" i="15"/>
  <c r="E14" i="15"/>
  <c r="M28" i="3"/>
  <c r="K28" i="3"/>
  <c r="M27" i="3"/>
  <c r="K27" i="3"/>
  <c r="H27" i="3"/>
  <c r="G27" i="3"/>
  <c r="D27" i="3"/>
  <c r="H26" i="3"/>
  <c r="G26" i="3"/>
  <c r="D26" i="3"/>
  <c r="S25" i="3"/>
  <c r="Q25" i="3"/>
  <c r="M25" i="3"/>
  <c r="K25" i="3"/>
  <c r="H25" i="3"/>
  <c r="G25" i="3"/>
  <c r="I25" i="3" s="1"/>
  <c r="D25" i="3"/>
  <c r="S24" i="3"/>
  <c r="Q24" i="3"/>
  <c r="M24" i="3"/>
  <c r="K24" i="3"/>
  <c r="H24" i="3"/>
  <c r="G24" i="3"/>
  <c r="D24" i="3"/>
  <c r="M18" i="3"/>
  <c r="K18" i="3"/>
  <c r="M17" i="3"/>
  <c r="K17" i="3"/>
  <c r="H17" i="3"/>
  <c r="G17" i="3"/>
  <c r="F17" i="3"/>
  <c r="H16" i="3"/>
  <c r="G16" i="3"/>
  <c r="F16" i="3"/>
  <c r="D16" i="3"/>
  <c r="S15" i="3"/>
  <c r="Q15" i="3"/>
  <c r="M15" i="3"/>
  <c r="K15" i="3"/>
  <c r="H15" i="3"/>
  <c r="G15" i="3"/>
  <c r="F15" i="3"/>
  <c r="S14" i="3"/>
  <c r="Q14" i="3"/>
  <c r="M14" i="3"/>
  <c r="K14" i="3"/>
  <c r="H14" i="3"/>
  <c r="G14" i="3"/>
  <c r="F14" i="3"/>
  <c r="D14" i="3"/>
  <c r="I17" i="19" l="1"/>
  <c r="I16" i="19"/>
  <c r="I29" i="10"/>
  <c r="I28" i="10"/>
  <c r="I29" i="22"/>
  <c r="I13" i="19"/>
  <c r="I17" i="22"/>
  <c r="I15" i="21"/>
  <c r="I14" i="21"/>
  <c r="I15" i="22"/>
  <c r="I31" i="10"/>
  <c r="I15" i="10"/>
  <c r="I17" i="10"/>
  <c r="I17" i="3"/>
  <c r="I16" i="3"/>
  <c r="I26" i="3"/>
  <c r="I31" i="22"/>
  <c r="I16" i="21"/>
  <c r="I15" i="19"/>
  <c r="I27" i="3"/>
  <c r="I27" i="22"/>
  <c r="I28" i="22"/>
  <c r="I13" i="22"/>
  <c r="I14" i="10"/>
  <c r="I13" i="10"/>
  <c r="I15" i="15"/>
  <c r="I14" i="22"/>
  <c r="I14" i="19"/>
  <c r="I30" i="10"/>
  <c r="I27" i="10"/>
  <c r="I24" i="3"/>
  <c r="I15" i="3"/>
  <c r="I14" i="3"/>
  <c r="I17" i="15"/>
  <c r="I14" i="15"/>
  <c r="I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K17" authorId="0" shapeId="0" xr:uid="{B8A94D1D-DBFD-43F8-B20A-5CFA842C6EF3}">
      <text>
        <r>
          <rPr>
            <b/>
            <sz val="9"/>
            <color indexed="81"/>
            <rFont val="Tahoma"/>
            <family val="2"/>
          </rPr>
          <t>Aplazado al 03/05</t>
        </r>
      </text>
    </comment>
    <comment ref="Q19" authorId="0" shapeId="0" xr:uid="{018B7993-CAA9-4ADF-8B78-EC15F90E3A99}">
      <text>
        <r>
          <rPr>
            <b/>
            <sz val="9"/>
            <color indexed="81"/>
            <rFont val="Tahoma"/>
            <family val="2"/>
          </rPr>
          <t>Aplazado por el equipo visitante.
Sin fecha prevista.
28/04</t>
        </r>
      </text>
    </comment>
    <comment ref="K28" authorId="0" shapeId="0" xr:uid="{00000000-0006-0000-0000-000001000000}">
      <text>
        <r>
          <rPr>
            <b/>
            <sz val="9"/>
            <color indexed="81"/>
            <rFont val="Tahoma"/>
            <family val="2"/>
          </rPr>
          <t xml:space="preserve">Aplazado por el equipo local. Pendiente confirmar fecha 25/01.
15/01
</t>
        </r>
      </text>
    </comment>
    <comment ref="Q31" authorId="0" shapeId="0" xr:uid="{017AF69A-69E0-4A15-B8AD-9B7309F0901D}">
      <text>
        <r>
          <rPr>
            <b/>
            <sz val="9"/>
            <color indexed="81"/>
            <rFont val="Tahoma"/>
            <family val="2"/>
          </rPr>
          <t xml:space="preserve">Aplazado al 03/05
</t>
        </r>
      </text>
    </comment>
    <comment ref="K32" authorId="0" shapeId="0" xr:uid="{E638D899-0B5C-47A7-BCC7-C279474D2BC9}">
      <text>
        <r>
          <rPr>
            <b/>
            <sz val="9"/>
            <color indexed="81"/>
            <rFont val="Tahoma"/>
            <family val="2"/>
          </rPr>
          <t>Aplazado por lluvia al 15-16 febrero.
03/02</t>
        </r>
      </text>
    </comment>
    <comment ref="Q33" authorId="0" shapeId="0" xr:uid="{0EE26131-44EA-42DD-BA3C-CC399034CB95}">
      <text>
        <r>
          <rPr>
            <b/>
            <sz val="9"/>
            <color indexed="81"/>
            <rFont val="Tahoma"/>
            <family val="2"/>
          </rPr>
          <t xml:space="preserve">Aplazado al 03/05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K18" authorId="0" shapeId="0" xr:uid="{B9AE54A9-73E7-4DE1-8BFF-599D87A5CCFE}">
      <text>
        <r>
          <rPr>
            <b/>
            <sz val="9"/>
            <color indexed="81"/>
            <rFont val="Tahoma"/>
            <family val="2"/>
          </rPr>
          <t>Eliminatoria empezaba y aplazada por lluvia, fecha alternativa 5-6 abril.
26/03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K22" authorId="0" shapeId="0" xr:uid="{4204348C-1D9D-431D-A7FF-FCFDBF7C4591}">
      <text>
        <r>
          <rPr>
            <b/>
            <sz val="9"/>
            <color indexed="81"/>
            <rFont val="Tahoma"/>
            <family val="2"/>
          </rPr>
          <t>Aplazado por el equipo visitante al mes de mayo.
08/04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Q13" authorId="0" shapeId="0" xr:uid="{4274DC83-50D2-4B2E-8F7E-04628ADE2153}">
      <text>
        <r>
          <rPr>
            <b/>
            <sz val="9"/>
            <color indexed="81"/>
            <rFont val="Tahoma"/>
            <family val="2"/>
          </rPr>
          <t xml:space="preserve">Aplazado al 26/04.
08/04
</t>
        </r>
      </text>
    </comment>
    <comment ref="K17" authorId="0" shapeId="0" xr:uid="{F336E3B4-6437-4171-9590-C345451FE231}">
      <text>
        <r>
          <rPr>
            <b/>
            <sz val="9"/>
            <color indexed="81"/>
            <rFont val="Tahoma"/>
            <family val="2"/>
          </rPr>
          <t>Aplazado por lluvia. Fecha programada 8-9 febrero.
04/02</t>
        </r>
      </text>
    </comment>
    <comment ref="K18" authorId="0" shapeId="0" xr:uid="{BD33E1D5-50AA-4355-946D-8797FA3C6F1D}">
      <text>
        <r>
          <rPr>
            <b/>
            <sz val="9"/>
            <color indexed="81"/>
            <rFont val="Tahoma"/>
            <family val="2"/>
          </rPr>
          <t>Aplazado por tener jugadores en el Camp. Mll inf 2a cat.
Sin fecha programada
03/02</t>
        </r>
      </text>
    </comment>
    <comment ref="K29" authorId="0" shapeId="0" xr:uid="{24C3E7AC-F673-4A73-90FF-4C14E25A85A1}">
      <text>
        <r>
          <rPr>
            <b/>
            <sz val="9"/>
            <color indexed="81"/>
            <rFont val="Tahoma"/>
            <family val="2"/>
          </rPr>
          <t xml:space="preserve">Aplazado  al 03/05
</t>
        </r>
      </text>
    </comment>
    <comment ref="K32" authorId="0" shapeId="0" xr:uid="{4F8A1181-CEED-43D7-85F2-CE0B65796ECD}">
      <text>
        <r>
          <rPr>
            <b/>
            <sz val="9"/>
            <color indexed="81"/>
            <rFont val="Tahoma"/>
            <family val="2"/>
          </rPr>
          <t>Aplazado sin fecha prevista.
13/02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Q13" authorId="0" shapeId="0" xr:uid="{FED1BDB9-1E89-4337-AEA0-EE0F44F0E014}">
      <text>
        <r>
          <rPr>
            <b/>
            <sz val="9"/>
            <color indexed="81"/>
            <rFont val="Tahoma"/>
            <family val="2"/>
          </rPr>
          <t>Aplazado por lluvia, sin fecha prevista.
14/04</t>
        </r>
      </text>
    </comment>
    <comment ref="K15" authorId="0" shapeId="0" xr:uid="{F3C07EDE-E7E0-4414-BFF1-E27EE300260F}">
      <text>
        <r>
          <rPr>
            <b/>
            <sz val="9"/>
            <color indexed="81"/>
            <rFont val="Tahoma"/>
            <family val="2"/>
          </rPr>
          <t>Aplazado por el equipo visitante.
10/02</t>
        </r>
      </text>
    </comment>
    <comment ref="K18" authorId="0" shapeId="0" xr:uid="{679F2823-9A96-477C-B024-775B08696D5F}">
      <text>
        <r>
          <rPr>
            <b/>
            <sz val="9"/>
            <color indexed="81"/>
            <rFont val="Tahoma"/>
            <family val="2"/>
          </rPr>
          <t>Aplazado por mutuo acuerdo, sin fecha programada.
25/02</t>
        </r>
      </text>
    </comment>
  </commentList>
</comments>
</file>

<file path=xl/sharedStrings.xml><?xml version="1.0" encoding="utf-8"?>
<sst xmlns="http://schemas.openxmlformats.org/spreadsheetml/2006/main" count="405" uniqueCount="112">
  <si>
    <t>G</t>
  </si>
  <si>
    <t>P</t>
  </si>
  <si>
    <t>J</t>
  </si>
  <si>
    <t xml:space="preserve"> A/F </t>
  </si>
  <si>
    <t xml:space="preserve"> E/C</t>
  </si>
  <si>
    <t>DIF.</t>
  </si>
  <si>
    <t>VS</t>
  </si>
  <si>
    <t>GRUPO A</t>
  </si>
  <si>
    <t>GRUPO B</t>
  </si>
  <si>
    <t>CT LA SALLE</t>
  </si>
  <si>
    <t>SANTA MARIA TC</t>
  </si>
  <si>
    <t>DESCANSA</t>
  </si>
  <si>
    <t>CT PORTO CRISTO</t>
  </si>
  <si>
    <t>confrontación. Si no se ha disputado la confrontación, el equipo local deberá enviar el acta con la fecha alternativa o el motivo del W.O.</t>
  </si>
  <si>
    <t>Los capitanes podrán formar su alineación INDEPENDIENTEMENTE DEL RÁNKING DE SUS JUGADORES. Por ello, es obligatorio que los capitanes se intercambien las alineaciones antes del inicio de los individuales, de forma que NO PUEDAN DECIDIR SU ALINEACIÓN TRAS VER LA DEL RIVAL. Antes del partido de dobles deberán proceder de igual forma.</t>
  </si>
  <si>
    <t>CT FELANITX</t>
  </si>
  <si>
    <t>EU MOLL TC</t>
  </si>
  <si>
    <t>FASE GRUPO</t>
  </si>
  <si>
    <t>FASE ELIMINATORIA</t>
  </si>
  <si>
    <t>CADETE MASCULINO</t>
  </si>
  <si>
    <t>LIGA</t>
  </si>
  <si>
    <t>CADETE FEMENINO</t>
  </si>
  <si>
    <t>El primero de grupo será el campeón de la competición.</t>
  </si>
  <si>
    <r>
      <t xml:space="preserve">El equipo local deberá enviar el acta a melanie@ftib.es, como máximo, el </t>
    </r>
    <r>
      <rPr>
        <b/>
        <sz val="9"/>
        <rFont val="DIN Pro Light"/>
        <family val="2"/>
      </rPr>
      <t>MARTES</t>
    </r>
    <r>
      <rPr>
        <sz val="9"/>
        <rFont val="DIN Pro Light"/>
        <family val="2"/>
      </rPr>
      <t xml:space="preserve"> siguiente a la fecha programada para la </t>
    </r>
  </si>
  <si>
    <r>
      <t xml:space="preserve">En caso de no recibirla se dará por perdedor al equipo local. </t>
    </r>
    <r>
      <rPr>
        <b/>
        <sz val="9"/>
        <rFont val="DIN Pro Light"/>
        <family val="2"/>
      </rPr>
      <t>Los resultados se actualizarán tras cada jornada según estas normas.</t>
    </r>
  </si>
  <si>
    <t>ALEVIN MASCULINO</t>
  </si>
  <si>
    <t>DELTA TC</t>
  </si>
  <si>
    <t>CS</t>
  </si>
  <si>
    <t>INFANTIL MASCULINO</t>
  </si>
  <si>
    <t>MATCH POINT TC</t>
  </si>
  <si>
    <t>RAFA NADAL CLUB "B"</t>
  </si>
  <si>
    <t>RKG</t>
  </si>
  <si>
    <t>SOMETIMES TC</t>
  </si>
  <si>
    <t>SUB10 MASCULINO</t>
  </si>
  <si>
    <t>MALLORCA TC TEULERA</t>
  </si>
  <si>
    <t>PLAYAS SANTA PONSA TC</t>
  </si>
  <si>
    <t>SORTEO SUB10M- COPA FTIB</t>
  </si>
  <si>
    <t>CT FELANITX "B"</t>
  </si>
  <si>
    <t>CT LLORET</t>
  </si>
  <si>
    <t>CT LA SALLE "B"</t>
  </si>
  <si>
    <t>SORTEO ALEM- COPA FTIB</t>
  </si>
  <si>
    <t>INFM-COPA FTIB</t>
  </si>
  <si>
    <t>COPA FTIB POR EQUIPOS DE MALLORCA JUVENILES 2024</t>
  </si>
  <si>
    <t>J.5- 25/26 MAYO</t>
  </si>
  <si>
    <t>ALEVIN FEMENINO</t>
  </si>
  <si>
    <t>SUB10 FEMENINO</t>
  </si>
  <si>
    <t>FASE LIGA</t>
  </si>
  <si>
    <t>El primero de grupo será el campeón de la competición</t>
  </si>
  <si>
    <t>INFANTIL FEMENINO</t>
  </si>
  <si>
    <t>J.1- 23/24 MARZO</t>
  </si>
  <si>
    <t>J.2- 13/14 ABRIL</t>
  </si>
  <si>
    <t>J.3- 27/28 ABRIL</t>
  </si>
  <si>
    <t>J.4- 11/12 MAYO</t>
  </si>
  <si>
    <t>OPEN MARRATXI</t>
  </si>
  <si>
    <t>AD SAN CAYETANO</t>
  </si>
  <si>
    <t xml:space="preserve">GLOBAL TC </t>
  </si>
  <si>
    <t>CT LA SALLE "A"</t>
  </si>
  <si>
    <t>COPA FTIB POR EQUIPOS DE MALLORCA JUVENILES 2025</t>
  </si>
  <si>
    <t>CT POLLENSA</t>
  </si>
  <si>
    <t>RAFA NADAL CLUB</t>
  </si>
  <si>
    <t>TC BINISSALEM</t>
  </si>
  <si>
    <t>RAFA NADAL CLUB "C"</t>
  </si>
  <si>
    <t>RAFA NADAL CLUB "D"</t>
  </si>
  <si>
    <t>OPEN MARRATXI "B"</t>
  </si>
  <si>
    <t xml:space="preserve">Se clasifican para la fase final los dos primeros de cada grupo. </t>
  </si>
  <si>
    <t xml:space="preserve"> </t>
  </si>
  <si>
    <t>J.1- 18-19 ENERO</t>
  </si>
  <si>
    <t>J.2- 1-2 FEBRERO</t>
  </si>
  <si>
    <t>J.3- 29-30 MARZO</t>
  </si>
  <si>
    <t>J.4- 12-13 ABRIL</t>
  </si>
  <si>
    <t>J.5- 26-27 ABRIL</t>
  </si>
  <si>
    <t>J.1- 8-9 FEBRERO</t>
  </si>
  <si>
    <t>J.2- 22-23 MARZO</t>
  </si>
  <si>
    <t xml:space="preserve">J.3- 5-6 ABRIL  </t>
  </si>
  <si>
    <t>J.1- 22-23 MARZO</t>
  </si>
  <si>
    <t xml:space="preserve">J.2- 5-6 ABRIL  </t>
  </si>
  <si>
    <t>J.3 - 26-27 ABRIL</t>
  </si>
  <si>
    <t xml:space="preserve">J.2- 12-13 ABRIL </t>
  </si>
  <si>
    <t>J.3- 26-27 ABRIL</t>
  </si>
  <si>
    <t>J.2- 1-2 MARZO</t>
  </si>
  <si>
    <t>J.3- 22-23 MARZO</t>
  </si>
  <si>
    <t>FASE FINAL</t>
  </si>
  <si>
    <r>
      <t xml:space="preserve">El equipo local deberá enviar el acta, rellenada por ordenador, a </t>
    </r>
    <r>
      <rPr>
        <sz val="10"/>
        <color rgb="FF0070C0"/>
        <rFont val="Aptos"/>
        <family val="2"/>
      </rPr>
      <t>melanie@ftib.es</t>
    </r>
    <r>
      <rPr>
        <sz val="10"/>
        <rFont val="Aptos"/>
        <family val="2"/>
      </rPr>
      <t xml:space="preserve">, como máximo, el martes siguiente a la fecha programada para la </t>
    </r>
  </si>
  <si>
    <r>
      <t xml:space="preserve">confrontación. Si no se ha disputado la confrontación, el equipo local deberá enviar un e-mail con la fecha alternativa o el motivo del W.O., </t>
    </r>
    <r>
      <rPr>
        <u/>
        <sz val="10"/>
        <rFont val="Aptos"/>
        <family val="2"/>
      </rPr>
      <t>con copia al capitán rival.</t>
    </r>
  </si>
  <si>
    <r>
      <t xml:space="preserve">En caso de no recibirla se dará por perdedor al equipo local. </t>
    </r>
    <r>
      <rPr>
        <b/>
        <sz val="10"/>
        <rFont val="Aptos"/>
        <family val="2"/>
      </rPr>
      <t>Los resultados se actualizarán tras cada jornada según estas normas.</t>
    </r>
  </si>
  <si>
    <r>
      <rPr>
        <b/>
        <sz val="10"/>
        <rFont val="Aptos"/>
        <family val="2"/>
      </rPr>
      <t>NOTA:</t>
    </r>
    <r>
      <rPr>
        <sz val="10"/>
        <rFont val="Aptos"/>
        <family val="2"/>
      </rPr>
      <t xml:space="preserve"> El desempate por el 1er y 2º puesto del grupo A se ha deshecho según el criterio 2 de la normativa</t>
    </r>
  </si>
  <si>
    <t>PARTIDOS GANADOS - PARTIDOS PERDIDOS</t>
  </si>
  <si>
    <t xml:space="preserve">DIFERENCIA </t>
  </si>
  <si>
    <r>
      <t xml:space="preserve">por equipos juveniles: </t>
    </r>
    <r>
      <rPr>
        <b/>
        <sz val="10"/>
        <rFont val="Aptos"/>
        <family val="2"/>
      </rPr>
      <t>mayor diferencia de partidos ganados - partidos perdidos entre los equipos empatados</t>
    </r>
    <r>
      <rPr>
        <sz val="10"/>
        <rFont val="Aptos"/>
        <family val="2"/>
      </rPr>
      <t>.</t>
    </r>
  </si>
  <si>
    <t>7-3</t>
  </si>
  <si>
    <t>4</t>
  </si>
  <si>
    <t>5-5</t>
  </si>
  <si>
    <t>0</t>
  </si>
  <si>
    <t>3-7</t>
  </si>
  <si>
    <t>-4</t>
  </si>
  <si>
    <t>6-4</t>
  </si>
  <si>
    <t>4-6</t>
  </si>
  <si>
    <t>2</t>
  </si>
  <si>
    <t>-2</t>
  </si>
  <si>
    <r>
      <rPr>
        <b/>
        <sz val="10"/>
        <rFont val="Aptos"/>
        <family val="2"/>
      </rPr>
      <t>NOTA:</t>
    </r>
    <r>
      <rPr>
        <sz val="10"/>
        <rFont val="Aptos"/>
        <family val="2"/>
      </rPr>
      <t xml:space="preserve"> El desempate por el 1er y 2º puesto del grupo B se ha deshecho según el criterio 2 de la normativa</t>
    </r>
  </si>
  <si>
    <t xml:space="preserve">CT POLLENSA </t>
  </si>
  <si>
    <t>4-1</t>
  </si>
  <si>
    <t xml:space="preserve">AD SAN CAYETANO </t>
  </si>
  <si>
    <t>2-1</t>
  </si>
  <si>
    <t>5-0</t>
  </si>
  <si>
    <t>3-0</t>
  </si>
  <si>
    <t xml:space="preserve">CAMPEONAS: </t>
  </si>
  <si>
    <t>SUBCAMPEONAS:</t>
  </si>
  <si>
    <t>7 JUNIO</t>
  </si>
  <si>
    <t>*Última fecha para disputar enfrentamientos aplazados es el 24-25 de mayo</t>
  </si>
  <si>
    <t xml:space="preserve">CAMPEONES: </t>
  </si>
  <si>
    <t>SUBCAMPEONES: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</si>
</sst>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9"/>
      <name val="Comic Sans MS"/>
      <family val="4"/>
    </font>
    <font>
      <sz val="9"/>
      <name val="DINPro-Bold"/>
      <family val="3"/>
    </font>
    <font>
      <b/>
      <sz val="9"/>
      <name val="DINPro-Bold"/>
      <family val="3"/>
    </font>
    <font>
      <sz val="10"/>
      <name val="Arial"/>
      <family val="2"/>
    </font>
    <font>
      <b/>
      <sz val="10"/>
      <name val="DINPro-Black"/>
      <family val="3"/>
    </font>
    <font>
      <sz val="8"/>
      <name val="DINPro-Bold"/>
      <family val="3"/>
    </font>
    <font>
      <b/>
      <sz val="11"/>
      <color theme="1"/>
      <name val="DINPro-Bold"/>
      <family val="3"/>
    </font>
    <font>
      <sz val="11"/>
      <color theme="1"/>
      <name val="DINPro-Bold"/>
      <family val="3"/>
    </font>
    <font>
      <sz val="10"/>
      <name val="DINPro-Bold"/>
      <family val="3"/>
    </font>
    <font>
      <sz val="8"/>
      <color rgb="FFFF0000"/>
      <name val="DINPro-Bold"/>
      <family val="3"/>
    </font>
    <font>
      <u/>
      <sz val="14"/>
      <color theme="1"/>
      <name val="DINPro-Bold"/>
      <family val="3"/>
    </font>
    <font>
      <b/>
      <sz val="9"/>
      <name val="DINPro-Black"/>
      <family val="3"/>
    </font>
    <font>
      <sz val="11"/>
      <name val="DINPro-Bold"/>
      <family val="3"/>
    </font>
    <font>
      <sz val="11"/>
      <name val="Calibri"/>
      <family val="2"/>
      <scheme val="minor"/>
    </font>
    <font>
      <sz val="11"/>
      <name val="DINPro-Regular"/>
      <family val="3"/>
    </font>
    <font>
      <b/>
      <sz val="9"/>
      <color theme="0"/>
      <name val="DINPro-Bold"/>
      <family val="3"/>
    </font>
    <font>
      <sz val="8"/>
      <color theme="0"/>
      <name val="DINPro-Bold"/>
      <family val="3"/>
    </font>
    <font>
      <sz val="9"/>
      <color theme="0"/>
      <name val="DINPro-Bold"/>
      <family val="3"/>
    </font>
    <font>
      <sz val="9"/>
      <name val="DIN Pro Light"/>
      <family val="2"/>
    </font>
    <font>
      <b/>
      <sz val="9"/>
      <name val="DIN Pro Light"/>
      <family val="2"/>
    </font>
    <font>
      <sz val="9"/>
      <name val="DIN Pro Black"/>
      <family val="2"/>
    </font>
    <font>
      <b/>
      <sz val="9"/>
      <name val="DIN Pro Black"/>
      <family val="2"/>
    </font>
    <font>
      <b/>
      <sz val="12"/>
      <color theme="1"/>
      <name val="Calibri"/>
      <family val="2"/>
      <scheme val="minor"/>
    </font>
    <font>
      <strike/>
      <sz val="8"/>
      <color rgb="FFFF0000"/>
      <name val="DINPro-Bold"/>
      <family val="3"/>
    </font>
    <font>
      <b/>
      <sz val="9"/>
      <color indexed="81"/>
      <name val="Tahoma"/>
      <family val="2"/>
    </font>
    <font>
      <sz val="11"/>
      <color theme="1"/>
      <name val="Aptos"/>
      <family val="2"/>
    </font>
    <font>
      <u/>
      <sz val="14"/>
      <color theme="1"/>
      <name val="Aptos"/>
      <family val="2"/>
    </font>
    <font>
      <b/>
      <sz val="11"/>
      <color theme="1"/>
      <name val="Aptos"/>
      <family val="2"/>
    </font>
    <font>
      <sz val="11"/>
      <name val="Aptos"/>
      <family val="2"/>
    </font>
    <font>
      <sz val="10"/>
      <name val="Aptos"/>
      <family val="2"/>
    </font>
    <font>
      <sz val="10"/>
      <color theme="1"/>
      <name val="Aptos"/>
      <family val="2"/>
    </font>
    <font>
      <sz val="10"/>
      <color rgb="FF0070C0"/>
      <name val="Aptos"/>
      <family val="2"/>
    </font>
    <font>
      <u/>
      <sz val="10"/>
      <name val="Aptos"/>
      <family val="2"/>
    </font>
    <font>
      <b/>
      <sz val="10"/>
      <name val="Aptos"/>
      <family val="2"/>
    </font>
    <font>
      <sz val="9"/>
      <name val="Aptos"/>
      <family val="2"/>
    </font>
    <font>
      <b/>
      <sz val="9"/>
      <name val="Aptos"/>
      <family val="2"/>
    </font>
    <font>
      <sz val="8"/>
      <name val="Aptos"/>
      <family val="2"/>
    </font>
    <font>
      <sz val="8"/>
      <color rgb="FFFF0000"/>
      <name val="Aptos"/>
      <family val="2"/>
    </font>
    <font>
      <b/>
      <sz val="9"/>
      <color theme="0"/>
      <name val="Aptos"/>
      <family val="2"/>
    </font>
    <font>
      <sz val="8"/>
      <color theme="0"/>
      <name val="Aptos"/>
      <family val="2"/>
    </font>
    <font>
      <sz val="9"/>
      <color theme="0"/>
      <name val="Aptos"/>
      <family val="2"/>
    </font>
    <font>
      <sz val="9"/>
      <color theme="1"/>
      <name val="Aptos"/>
      <family val="2"/>
    </font>
    <font>
      <sz val="10"/>
      <color rgb="FFFF0000"/>
      <name val="Aptos"/>
      <family val="2"/>
    </font>
    <font>
      <u/>
      <sz val="14"/>
      <color theme="1"/>
      <name val="Aptos Black"/>
      <family val="2"/>
    </font>
    <font>
      <sz val="11"/>
      <color theme="0"/>
      <name val="Aptos"/>
      <family val="2"/>
    </font>
    <font>
      <b/>
      <sz val="9"/>
      <color rgb="FF0070C0"/>
      <name val="Aptos"/>
      <family val="2"/>
    </font>
    <font>
      <i/>
      <sz val="11"/>
      <color rgb="FFFF0000"/>
      <name val="Aptos"/>
      <family val="2"/>
    </font>
    <font>
      <b/>
      <sz val="9"/>
      <color rgb="FFFF0000"/>
      <name val="Aptos"/>
      <family val="2"/>
    </font>
    <font>
      <sz val="8"/>
      <name val="DINPro-Black"/>
      <family val="3"/>
    </font>
    <font>
      <sz val="11"/>
      <color rgb="FF000000"/>
      <name val="Calibri"/>
      <family val="2"/>
      <scheme val="minor"/>
    </font>
    <font>
      <b/>
      <sz val="10"/>
      <color theme="1"/>
      <name val="Aptos"/>
      <family val="2"/>
    </font>
    <font>
      <b/>
      <i/>
      <sz val="12"/>
      <color rgb="FFFF0000"/>
      <name val="Aptos"/>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3">
    <xf numFmtId="0" fontId="0" fillId="0" borderId="0"/>
    <xf numFmtId="0" fontId="4" fillId="0" borderId="0"/>
    <xf numFmtId="0" fontId="50" fillId="0" borderId="0"/>
  </cellStyleXfs>
  <cellXfs count="227">
    <xf numFmtId="0" fontId="0" fillId="0" borderId="0" xfId="0"/>
    <xf numFmtId="0" fontId="6" fillId="0" borderId="11" xfId="1" applyFont="1" applyBorder="1" applyAlignment="1">
      <alignment vertical="center"/>
    </xf>
    <xf numFmtId="0" fontId="6" fillId="0" borderId="7" xfId="1" applyFont="1" applyBorder="1" applyAlignment="1">
      <alignment vertical="center"/>
    </xf>
    <xf numFmtId="0" fontId="1" fillId="0" borderId="7" xfId="1" applyFont="1" applyBorder="1" applyAlignment="1">
      <alignment horizontal="center" vertical="center"/>
    </xf>
    <xf numFmtId="0" fontId="5" fillId="2" borderId="0" xfId="1" applyFont="1" applyFill="1" applyAlignment="1">
      <alignment horizontal="left" vertical="center"/>
    </xf>
    <xf numFmtId="0" fontId="1" fillId="0" borderId="0" xfId="1" applyFont="1" applyAlignment="1">
      <alignment vertical="center"/>
    </xf>
    <xf numFmtId="0" fontId="0" fillId="0" borderId="0" xfId="0" applyAlignment="1">
      <alignment vertical="center"/>
    </xf>
    <xf numFmtId="0" fontId="6" fillId="0" borderId="12" xfId="1" applyFont="1" applyBorder="1" applyAlignment="1">
      <alignment vertical="center"/>
    </xf>
    <xf numFmtId="0" fontId="0" fillId="2" borderId="0" xfId="0" applyFill="1"/>
    <xf numFmtId="0" fontId="6" fillId="2" borderId="7" xfId="1" applyFont="1" applyFill="1" applyBorder="1" applyAlignment="1">
      <alignment vertical="center"/>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6" fillId="2" borderId="0" xfId="1" applyFont="1" applyFill="1" applyAlignment="1">
      <alignment vertical="center"/>
    </xf>
    <xf numFmtId="0" fontId="2" fillId="2" borderId="15" xfId="0" applyFont="1" applyFill="1" applyBorder="1" applyAlignment="1">
      <alignment horizontal="center" vertical="center"/>
    </xf>
    <xf numFmtId="0" fontId="2" fillId="2" borderId="22" xfId="0" applyFont="1" applyFill="1" applyBorder="1" applyAlignment="1">
      <alignment horizontal="center" vertical="center"/>
    </xf>
    <xf numFmtId="0" fontId="0" fillId="2" borderId="0" xfId="0" applyFill="1" applyAlignment="1">
      <alignment vertical="center"/>
    </xf>
    <xf numFmtId="0" fontId="7" fillId="2" borderId="0" xfId="0" applyFont="1" applyFill="1"/>
    <xf numFmtId="0" fontId="8" fillId="2" borderId="0" xfId="0" applyFont="1" applyFill="1"/>
    <xf numFmtId="0" fontId="9" fillId="2" borderId="0" xfId="0" applyFont="1" applyFill="1" applyAlignment="1">
      <alignment vertical="center"/>
    </xf>
    <xf numFmtId="0" fontId="7" fillId="2" borderId="0" xfId="0" applyFont="1" applyFill="1" applyAlignment="1">
      <alignment horizontal="center" vertical="center"/>
    </xf>
    <xf numFmtId="0" fontId="1" fillId="2" borderId="7" xfId="1" applyFont="1" applyFill="1" applyBorder="1" applyAlignment="1">
      <alignment horizontal="center" vertical="center"/>
    </xf>
    <xf numFmtId="0" fontId="6" fillId="2" borderId="11" xfId="1" applyFont="1" applyFill="1" applyBorder="1" applyAlignment="1">
      <alignment vertical="center"/>
    </xf>
    <xf numFmtId="0" fontId="10" fillId="2" borderId="11" xfId="1" applyFont="1" applyFill="1" applyBorder="1" applyAlignment="1">
      <alignment horizontal="right" vertical="center"/>
    </xf>
    <xf numFmtId="0" fontId="10" fillId="2" borderId="11" xfId="1" applyFont="1" applyFill="1" applyBorder="1" applyAlignment="1">
      <alignment horizontal="left" vertical="center"/>
    </xf>
    <xf numFmtId="0" fontId="10" fillId="2" borderId="7" xfId="1" applyFont="1" applyFill="1" applyBorder="1" applyAlignment="1">
      <alignment horizontal="left" vertical="center"/>
    </xf>
    <xf numFmtId="0" fontId="14" fillId="2" borderId="0" xfId="0" applyFont="1" applyFill="1" applyAlignment="1">
      <alignment vertical="center"/>
    </xf>
    <xf numFmtId="0" fontId="13" fillId="2" borderId="0" xfId="0" applyFont="1" applyFill="1" applyAlignment="1">
      <alignment vertical="center"/>
    </xf>
    <xf numFmtId="0" fontId="1" fillId="2" borderId="0" xfId="1" applyFont="1" applyFill="1" applyAlignment="1">
      <alignment vertical="center"/>
    </xf>
    <xf numFmtId="0" fontId="1" fillId="2" borderId="0" xfId="1" applyFont="1" applyFill="1" applyAlignment="1">
      <alignment horizontal="center" vertical="center"/>
    </xf>
    <xf numFmtId="0" fontId="11" fillId="2" borderId="0" xfId="0" applyFont="1" applyFill="1"/>
    <xf numFmtId="0" fontId="13" fillId="2" borderId="0" xfId="0" applyFont="1" applyFill="1"/>
    <xf numFmtId="0" fontId="15" fillId="2" borderId="0" xfId="0" applyFont="1" applyFill="1"/>
    <xf numFmtId="0" fontId="1" fillId="2" borderId="0" xfId="0" applyFont="1" applyFill="1" applyAlignment="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6" fillId="2" borderId="0" xfId="1" applyFont="1" applyFill="1" applyAlignment="1">
      <alignment horizontal="left" vertical="center"/>
    </xf>
    <xf numFmtId="0" fontId="6" fillId="2" borderId="0" xfId="0" applyFont="1" applyFill="1" applyAlignment="1">
      <alignment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6" fillId="3" borderId="7" xfId="0" applyFont="1" applyFill="1" applyBorder="1" applyAlignment="1">
      <alignment vertical="center"/>
    </xf>
    <xf numFmtId="0" fontId="3" fillId="3" borderId="8" xfId="0" applyFont="1" applyFill="1" applyBorder="1" applyAlignment="1">
      <alignment horizontal="center" vertical="center"/>
    </xf>
    <xf numFmtId="0" fontId="12"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5" fillId="3" borderId="9" xfId="1" applyFont="1" applyFill="1" applyBorder="1" applyAlignment="1">
      <alignment horizontal="left" vertical="center"/>
    </xf>
    <xf numFmtId="0" fontId="5" fillId="3" borderId="10" xfId="1" applyFont="1" applyFill="1" applyBorder="1" applyAlignment="1">
      <alignment horizontal="left" vertical="center"/>
    </xf>
    <xf numFmtId="0" fontId="7" fillId="3" borderId="0" xfId="0" applyFont="1" applyFill="1" applyAlignment="1">
      <alignment horizontal="center" vertical="center"/>
    </xf>
    <xf numFmtId="0" fontId="6" fillId="0" borderId="0" xfId="1" applyFont="1" applyAlignment="1">
      <alignment vertical="center"/>
    </xf>
    <xf numFmtId="0" fontId="16" fillId="2" borderId="0" xfId="0" applyFont="1" applyFill="1" applyAlignment="1">
      <alignment horizontal="center" vertical="center"/>
    </xf>
    <xf numFmtId="0" fontId="17" fillId="2" borderId="0" xfId="0" applyFont="1" applyFill="1" applyAlignment="1">
      <alignment horizontal="left" vertical="center"/>
    </xf>
    <xf numFmtId="0" fontId="18" fillId="2" borderId="0" xfId="0" applyFont="1" applyFill="1" applyAlignment="1">
      <alignment horizontal="center" vertical="center"/>
    </xf>
    <xf numFmtId="0" fontId="19" fillId="2" borderId="0" xfId="0" applyFont="1" applyFill="1" applyAlignment="1">
      <alignment horizontal="left" vertical="center"/>
    </xf>
    <xf numFmtId="0" fontId="12" fillId="3" borderId="27" xfId="0" applyFont="1" applyFill="1" applyBorder="1" applyAlignment="1">
      <alignment horizontal="center" vertical="center" wrapText="1"/>
    </xf>
    <xf numFmtId="0" fontId="10" fillId="2" borderId="0" xfId="0" applyFont="1" applyFill="1" applyAlignment="1">
      <alignment horizontal="left" vertical="center"/>
    </xf>
    <xf numFmtId="0" fontId="21" fillId="3" borderId="30" xfId="0" applyFont="1" applyFill="1" applyBorder="1" applyAlignment="1">
      <alignment horizontal="center" vertical="center"/>
    </xf>
    <xf numFmtId="0" fontId="21" fillId="3" borderId="7" xfId="0" applyFont="1" applyFill="1" applyBorder="1" applyAlignment="1">
      <alignment horizontal="center" vertical="center"/>
    </xf>
    <xf numFmtId="0" fontId="22" fillId="3" borderId="20" xfId="0" applyFont="1" applyFill="1" applyBorder="1" applyAlignment="1">
      <alignment horizontal="center" vertical="center"/>
    </xf>
    <xf numFmtId="0" fontId="2"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 fillId="3" borderId="7" xfId="1" applyFont="1" applyFill="1" applyBorder="1" applyAlignment="1">
      <alignment horizontal="center" vertical="center"/>
    </xf>
    <xf numFmtId="0" fontId="23" fillId="0" borderId="0" xfId="0" applyFont="1"/>
    <xf numFmtId="0" fontId="24" fillId="3" borderId="30" xfId="0" applyFont="1" applyFill="1" applyBorder="1" applyAlignment="1">
      <alignment vertical="center"/>
    </xf>
    <xf numFmtId="0" fontId="26" fillId="2" borderId="0" xfId="0" applyFont="1" applyFill="1"/>
    <xf numFmtId="0" fontId="27" fillId="2" borderId="0" xfId="0" applyFont="1" applyFill="1"/>
    <xf numFmtId="0" fontId="26" fillId="0" borderId="0" xfId="0" applyFont="1"/>
    <xf numFmtId="0" fontId="28" fillId="3" borderId="0" xfId="0" applyFont="1" applyFill="1" applyAlignment="1">
      <alignment horizontal="left" vertical="center"/>
    </xf>
    <xf numFmtId="0" fontId="28" fillId="2" borderId="0" xfId="0" applyFont="1" applyFill="1" applyAlignment="1">
      <alignment horizontal="center" vertical="center"/>
    </xf>
    <xf numFmtId="0" fontId="29" fillId="2" borderId="0" xfId="0" applyFont="1" applyFill="1"/>
    <xf numFmtId="0" fontId="30" fillId="2" borderId="0" xfId="0" applyFont="1" applyFill="1" applyAlignment="1">
      <alignment vertical="center"/>
    </xf>
    <xf numFmtId="0" fontId="28" fillId="2" borderId="0" xfId="0" applyFont="1" applyFill="1"/>
    <xf numFmtId="0" fontId="30" fillId="3" borderId="0" xfId="0" applyFont="1" applyFill="1" applyAlignment="1">
      <alignment horizontal="left" vertical="center"/>
    </xf>
    <xf numFmtId="0" fontId="30" fillId="3" borderId="0" xfId="0" applyFont="1" applyFill="1" applyAlignment="1">
      <alignment vertical="center"/>
    </xf>
    <xf numFmtId="0" fontId="35" fillId="2" borderId="0" xfId="0" applyFont="1" applyFill="1" applyAlignment="1">
      <alignment horizontal="left" vertical="center"/>
    </xf>
    <xf numFmtId="0" fontId="29" fillId="2" borderId="0" xfId="0" applyFont="1" applyFill="1" applyAlignment="1">
      <alignment vertical="center"/>
    </xf>
    <xf numFmtId="0" fontId="35" fillId="2" borderId="0" xfId="0" applyFont="1" applyFill="1" applyAlignment="1">
      <alignment vertical="center"/>
    </xf>
    <xf numFmtId="0" fontId="34" fillId="2" borderId="1" xfId="0" applyFont="1" applyFill="1" applyBorder="1" applyAlignment="1">
      <alignment horizontal="center" vertical="center"/>
    </xf>
    <xf numFmtId="0" fontId="36" fillId="3" borderId="14"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2"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13" xfId="0" applyFont="1" applyFill="1" applyBorder="1" applyAlignment="1">
      <alignment horizontal="center" vertical="center" wrapText="1"/>
    </xf>
    <xf numFmtId="0" fontId="26" fillId="2" borderId="0" xfId="0" applyFont="1" applyFill="1" applyAlignment="1">
      <alignment vertical="center"/>
    </xf>
    <xf numFmtId="0" fontId="34" fillId="3" borderId="9" xfId="1" applyFont="1" applyFill="1" applyBorder="1" applyAlignment="1">
      <alignment horizontal="left" vertical="center"/>
    </xf>
    <xf numFmtId="0" fontId="34" fillId="3" borderId="10" xfId="1" applyFont="1" applyFill="1" applyBorder="1" applyAlignment="1">
      <alignment horizontal="left" vertical="center"/>
    </xf>
    <xf numFmtId="0" fontId="34" fillId="2" borderId="0" xfId="1" applyFont="1" applyFill="1" applyAlignment="1">
      <alignment horizontal="left" vertical="center"/>
    </xf>
    <xf numFmtId="0" fontId="35" fillId="2" borderId="0" xfId="1" applyFont="1" applyFill="1" applyAlignment="1">
      <alignment vertical="center"/>
    </xf>
    <xf numFmtId="0" fontId="26" fillId="0" borderId="0" xfId="0" applyFont="1" applyAlignment="1">
      <alignment vertical="center"/>
    </xf>
    <xf numFmtId="0" fontId="36" fillId="3" borderId="4" xfId="0" applyFont="1" applyFill="1" applyBorder="1" applyAlignment="1">
      <alignment horizontal="center" vertical="center"/>
    </xf>
    <xf numFmtId="0" fontId="37" fillId="3" borderId="5" xfId="0" applyFont="1" applyFill="1" applyBorder="1" applyAlignment="1">
      <alignment vertical="center"/>
    </xf>
    <xf numFmtId="0" fontId="37" fillId="3" borderId="5"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18" xfId="0" applyFont="1" applyFill="1" applyBorder="1" applyAlignment="1">
      <alignment horizontal="center" vertical="center"/>
    </xf>
    <xf numFmtId="0" fontId="37" fillId="0" borderId="11" xfId="1" applyFont="1" applyBorder="1" applyAlignment="1">
      <alignment vertical="center"/>
    </xf>
    <xf numFmtId="0" fontId="37" fillId="2" borderId="7" xfId="1" applyFont="1" applyFill="1" applyBorder="1" applyAlignment="1">
      <alignment vertical="center"/>
    </xf>
    <xf numFmtId="0" fontId="38" fillId="2" borderId="7" xfId="1" applyFont="1" applyFill="1" applyBorder="1" applyAlignment="1">
      <alignment horizontal="left" vertical="center"/>
    </xf>
    <xf numFmtId="0" fontId="35" fillId="3" borderId="7" xfId="1" applyFont="1" applyFill="1" applyBorder="1" applyAlignment="1">
      <alignment horizontal="center" vertical="center"/>
    </xf>
    <xf numFmtId="0" fontId="35" fillId="2" borderId="7" xfId="1" applyFont="1" applyFill="1" applyBorder="1" applyAlignment="1">
      <alignment horizontal="center" vertical="center"/>
    </xf>
    <xf numFmtId="0" fontId="36" fillId="3" borderId="6" xfId="0" applyFont="1" applyFill="1" applyBorder="1" applyAlignment="1">
      <alignment horizontal="center" vertical="center"/>
    </xf>
    <xf numFmtId="0" fontId="37" fillId="3" borderId="7" xfId="0" applyFont="1" applyFill="1" applyBorder="1" applyAlignment="1">
      <alignment vertical="center"/>
    </xf>
    <xf numFmtId="0" fontId="37" fillId="3" borderId="7"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19" xfId="0" applyFont="1" applyFill="1" applyBorder="1" applyAlignment="1">
      <alignment horizontal="center" vertical="center"/>
    </xf>
    <xf numFmtId="0" fontId="37" fillId="0" borderId="7" xfId="1" applyFont="1" applyBorder="1" applyAlignment="1">
      <alignment vertical="center"/>
    </xf>
    <xf numFmtId="0" fontId="35" fillId="0" borderId="7" xfId="1" applyFont="1" applyBorder="1" applyAlignment="1">
      <alignment horizontal="center" vertical="center"/>
    </xf>
    <xf numFmtId="0" fontId="35" fillId="2" borderId="17" xfId="0" applyFont="1" applyFill="1" applyBorder="1" applyAlignment="1">
      <alignment horizontal="center" vertical="center"/>
    </xf>
    <xf numFmtId="0" fontId="38" fillId="2" borderId="11" xfId="1" applyFont="1" applyFill="1" applyBorder="1" applyAlignment="1">
      <alignment horizontal="left" vertical="center"/>
    </xf>
    <xf numFmtId="0" fontId="37" fillId="2" borderId="11" xfId="1" applyFont="1" applyFill="1" applyBorder="1" applyAlignment="1">
      <alignment vertical="center"/>
    </xf>
    <xf numFmtId="0" fontId="36" fillId="3" borderId="16" xfId="0" applyFont="1" applyFill="1" applyBorder="1" applyAlignment="1">
      <alignment horizontal="center" vertical="center"/>
    </xf>
    <xf numFmtId="0" fontId="35" fillId="0" borderId="0" xfId="1" applyFont="1" applyAlignment="1">
      <alignment vertical="center"/>
    </xf>
    <xf numFmtId="0" fontId="36" fillId="3" borderId="8" xfId="0" applyFont="1" applyFill="1" applyBorder="1" applyAlignment="1">
      <alignment horizontal="center" vertical="center"/>
    </xf>
    <xf numFmtId="0" fontId="37" fillId="3" borderId="20" xfId="0" applyFont="1" applyFill="1" applyBorder="1" applyAlignment="1">
      <alignment vertical="center"/>
    </xf>
    <xf numFmtId="0" fontId="37" fillId="3" borderId="20" xfId="0" applyFont="1" applyFill="1" applyBorder="1" applyAlignment="1">
      <alignment horizontal="center" vertical="center"/>
    </xf>
    <xf numFmtId="0" fontId="35" fillId="2" borderId="20" xfId="0" applyFont="1" applyFill="1" applyBorder="1" applyAlignment="1">
      <alignment horizontal="center" vertical="center"/>
    </xf>
    <xf numFmtId="0" fontId="35" fillId="2" borderId="21" xfId="0" applyFont="1" applyFill="1" applyBorder="1" applyAlignment="1">
      <alignment horizontal="center" vertical="center"/>
    </xf>
    <xf numFmtId="0" fontId="37" fillId="0" borderId="12" xfId="1" applyFont="1" applyBorder="1" applyAlignment="1">
      <alignment vertical="center"/>
    </xf>
    <xf numFmtId="0" fontId="39" fillId="2" borderId="0" xfId="0" applyFont="1" applyFill="1" applyAlignment="1">
      <alignment horizontal="center" vertical="center"/>
    </xf>
    <xf numFmtId="0" fontId="40" fillId="2" borderId="0" xfId="0" applyFont="1" applyFill="1" applyAlignment="1">
      <alignment horizontal="left" vertical="center"/>
    </xf>
    <xf numFmtId="0" fontId="38" fillId="2" borderId="0" xfId="0" applyFont="1" applyFill="1" applyAlignment="1">
      <alignment horizontal="left" vertical="center"/>
    </xf>
    <xf numFmtId="0" fontId="41" fillId="2" borderId="0" xfId="0" applyFont="1" applyFill="1" applyAlignment="1">
      <alignment horizontal="center" vertical="center"/>
    </xf>
    <xf numFmtId="0" fontId="42" fillId="2" borderId="0" xfId="0" applyFont="1" applyFill="1" applyAlignment="1">
      <alignment vertical="center"/>
    </xf>
    <xf numFmtId="0" fontId="37" fillId="2" borderId="0" xfId="1" applyFont="1" applyFill="1" applyAlignment="1">
      <alignment vertical="center"/>
    </xf>
    <xf numFmtId="0" fontId="35" fillId="2" borderId="0" xfId="1" applyFont="1" applyFill="1" applyAlignment="1">
      <alignment horizontal="center" vertical="center"/>
    </xf>
    <xf numFmtId="0" fontId="37" fillId="0" borderId="0" xfId="1" applyFont="1" applyAlignment="1">
      <alignment vertical="center"/>
    </xf>
    <xf numFmtId="0" fontId="38" fillId="2" borderId="0" xfId="1" applyFont="1" applyFill="1" applyAlignment="1">
      <alignment horizontal="right" vertical="center"/>
    </xf>
    <xf numFmtId="0" fontId="31" fillId="2" borderId="0" xfId="0" applyFont="1" applyFill="1"/>
    <xf numFmtId="0" fontId="31" fillId="0" borderId="0" xfId="0" applyFont="1"/>
    <xf numFmtId="0" fontId="36" fillId="2" borderId="0" xfId="0" applyFont="1" applyFill="1" applyAlignment="1">
      <alignment vertical="top" wrapText="1"/>
    </xf>
    <xf numFmtId="0" fontId="34" fillId="2" borderId="0" xfId="0" applyFont="1" applyFill="1" applyAlignment="1">
      <alignment vertical="top" wrapText="1"/>
    </xf>
    <xf numFmtId="0" fontId="32" fillId="2" borderId="23" xfId="0" applyFont="1" applyFill="1" applyBorder="1"/>
    <xf numFmtId="0" fontId="31" fillId="2" borderId="10" xfId="0" applyFont="1" applyFill="1" applyBorder="1"/>
    <xf numFmtId="0" fontId="31" fillId="2" borderId="26" xfId="0" applyFont="1" applyFill="1" applyBorder="1"/>
    <xf numFmtId="0" fontId="31" fillId="2" borderId="0" xfId="0" applyFont="1" applyFill="1" applyAlignment="1">
      <alignment wrapText="1"/>
    </xf>
    <xf numFmtId="0" fontId="26" fillId="0" borderId="0" xfId="0" applyFont="1" applyAlignment="1">
      <alignment wrapText="1"/>
    </xf>
    <xf numFmtId="0" fontId="30" fillId="2" borderId="0" xfId="0" applyFont="1" applyFill="1"/>
    <xf numFmtId="0" fontId="30" fillId="2" borderId="25" xfId="0" applyFont="1" applyFill="1" applyBorder="1"/>
    <xf numFmtId="0" fontId="31" fillId="2" borderId="34" xfId="0" applyFont="1" applyFill="1" applyBorder="1" applyAlignment="1">
      <alignment horizontal="center" wrapText="1"/>
    </xf>
    <xf numFmtId="0" fontId="26" fillId="0" borderId="23" xfId="0" applyFont="1" applyBorder="1" applyAlignment="1">
      <alignment wrapText="1"/>
    </xf>
    <xf numFmtId="0" fontId="31" fillId="2" borderId="23" xfId="0" applyFont="1" applyFill="1" applyBorder="1"/>
    <xf numFmtId="0" fontId="32" fillId="2" borderId="26" xfId="0" applyFont="1" applyFill="1" applyBorder="1"/>
    <xf numFmtId="0" fontId="43" fillId="2" borderId="0" xfId="0" applyFont="1" applyFill="1"/>
    <xf numFmtId="0" fontId="28" fillId="3" borderId="0" xfId="0" applyFont="1" applyFill="1" applyAlignment="1">
      <alignment horizontal="center" vertical="center"/>
    </xf>
    <xf numFmtId="0" fontId="30" fillId="2" borderId="23" xfId="0" applyFont="1" applyFill="1" applyBorder="1"/>
    <xf numFmtId="0" fontId="30" fillId="2" borderId="10" xfId="0" applyFont="1" applyFill="1" applyBorder="1"/>
    <xf numFmtId="0" fontId="30" fillId="2" borderId="26" xfId="0" applyFont="1" applyFill="1" applyBorder="1"/>
    <xf numFmtId="0" fontId="44" fillId="2" borderId="0" xfId="0" applyFont="1" applyFill="1"/>
    <xf numFmtId="0" fontId="42" fillId="2" borderId="0" xfId="0" applyFont="1" applyFill="1"/>
    <xf numFmtId="0" fontId="36" fillId="2" borderId="0" xfId="0" applyFont="1" applyFill="1" applyAlignment="1">
      <alignment horizontal="center" vertical="center"/>
    </xf>
    <xf numFmtId="0" fontId="37" fillId="2" borderId="0" xfId="0" applyFont="1" applyFill="1" applyAlignment="1">
      <alignment vertical="center"/>
    </xf>
    <xf numFmtId="0" fontId="35" fillId="2" borderId="0" xfId="0" applyFont="1" applyFill="1" applyAlignment="1">
      <alignment horizontal="center" vertical="center"/>
    </xf>
    <xf numFmtId="0" fontId="35" fillId="0" borderId="0" xfId="0" applyFont="1" applyAlignment="1">
      <alignment vertical="center"/>
    </xf>
    <xf numFmtId="0" fontId="26" fillId="2" borderId="0" xfId="0" applyFont="1" applyFill="1" applyAlignment="1">
      <alignment horizontal="center" vertical="center"/>
    </xf>
    <xf numFmtId="0" fontId="29" fillId="0" borderId="0" xfId="0" applyFont="1" applyAlignment="1">
      <alignment vertical="center"/>
    </xf>
    <xf numFmtId="0" fontId="35" fillId="2" borderId="28" xfId="0" applyFont="1" applyFill="1" applyBorder="1" applyAlignment="1">
      <alignment horizontal="center" vertical="center"/>
    </xf>
    <xf numFmtId="0" fontId="35" fillId="2" borderId="29" xfId="0" applyFont="1" applyFill="1" applyBorder="1" applyAlignment="1">
      <alignment horizontal="center" vertical="center"/>
    </xf>
    <xf numFmtId="0" fontId="40" fillId="2" borderId="0" xfId="1" applyFont="1" applyFill="1" applyAlignment="1">
      <alignment vertical="center"/>
    </xf>
    <xf numFmtId="0" fontId="41" fillId="2" borderId="0" xfId="1" applyFont="1" applyFill="1" applyAlignment="1">
      <alignment horizontal="center" vertical="center"/>
    </xf>
    <xf numFmtId="0" fontId="45" fillId="2" borderId="0" xfId="0" applyFont="1" applyFill="1" applyAlignment="1">
      <alignment vertical="center"/>
    </xf>
    <xf numFmtId="0" fontId="40" fillId="2" borderId="0" xfId="1" applyFont="1" applyFill="1" applyAlignment="1">
      <alignment horizontal="left" vertical="center"/>
    </xf>
    <xf numFmtId="0" fontId="41" fillId="2" borderId="0" xfId="0" applyFont="1" applyFill="1" applyAlignment="1">
      <alignment vertical="center"/>
    </xf>
    <xf numFmtId="0" fontId="31" fillId="0" borderId="0" xfId="0" applyFont="1" applyAlignment="1">
      <alignment vertical="center"/>
    </xf>
    <xf numFmtId="0" fontId="35" fillId="2" borderId="15" xfId="0" applyFont="1" applyFill="1" applyBorder="1" applyAlignment="1">
      <alignment horizontal="center" vertical="center"/>
    </xf>
    <xf numFmtId="0" fontId="35" fillId="2" borderId="22" xfId="0" applyFont="1" applyFill="1" applyBorder="1" applyAlignment="1">
      <alignment horizontal="center" vertical="center"/>
    </xf>
    <xf numFmtId="0" fontId="28" fillId="0" borderId="0" xfId="0" applyFont="1" applyAlignment="1">
      <alignment horizontal="center" vertical="center"/>
    </xf>
    <xf numFmtId="0" fontId="42" fillId="0" borderId="0" xfId="0" applyFont="1"/>
    <xf numFmtId="0" fontId="37" fillId="2" borderId="7" xfId="1" applyFont="1" applyFill="1" applyBorder="1" applyAlignment="1">
      <alignment horizontal="center" vertical="center"/>
    </xf>
    <xf numFmtId="0" fontId="34" fillId="3" borderId="10" xfId="1" applyFont="1" applyFill="1" applyBorder="1" applyAlignment="1">
      <alignment horizontal="center" vertical="center"/>
    </xf>
    <xf numFmtId="0" fontId="40" fillId="2" borderId="0" xfId="1" applyFont="1" applyFill="1" applyAlignment="1">
      <alignment horizontal="center" vertical="center"/>
    </xf>
    <xf numFmtId="0" fontId="47" fillId="0" borderId="0" xfId="0" applyFont="1"/>
    <xf numFmtId="0" fontId="37" fillId="2" borderId="0" xfId="1" applyFont="1" applyFill="1" applyAlignment="1">
      <alignment horizontal="center" vertical="center"/>
    </xf>
    <xf numFmtId="0" fontId="38" fillId="0" borderId="7" xfId="1" applyFont="1" applyBorder="1" applyAlignment="1">
      <alignment vertical="center"/>
    </xf>
    <xf numFmtId="0" fontId="38" fillId="2" borderId="11" xfId="1" applyFont="1" applyFill="1" applyBorder="1" applyAlignment="1">
      <alignment vertical="center"/>
    </xf>
    <xf numFmtId="0" fontId="35" fillId="3" borderId="0" xfId="0" applyFont="1" applyFill="1" applyAlignment="1">
      <alignment vertical="center"/>
    </xf>
    <xf numFmtId="0" fontId="42" fillId="0" borderId="0" xfId="0" applyFont="1" applyAlignment="1">
      <alignment vertical="center"/>
    </xf>
    <xf numFmtId="0" fontId="48" fillId="0" borderId="7" xfId="1" applyFont="1" applyBorder="1" applyAlignment="1">
      <alignment horizontal="center" vertical="center"/>
    </xf>
    <xf numFmtId="0" fontId="48" fillId="2" borderId="7" xfId="1" applyFont="1" applyFill="1" applyBorder="1" applyAlignment="1">
      <alignment horizontal="center" vertical="center"/>
    </xf>
    <xf numFmtId="0" fontId="37" fillId="4" borderId="5" xfId="0" applyFont="1" applyFill="1" applyBorder="1" applyAlignment="1">
      <alignment vertical="center"/>
    </xf>
    <xf numFmtId="0" fontId="37" fillId="5" borderId="7" xfId="0" applyFont="1" applyFill="1" applyBorder="1" applyAlignment="1">
      <alignment vertical="center"/>
    </xf>
    <xf numFmtId="0" fontId="26" fillId="2" borderId="0" xfId="0" applyFont="1" applyFill="1" applyAlignment="1">
      <alignment horizontal="center"/>
    </xf>
    <xf numFmtId="0" fontId="30" fillId="3" borderId="0" xfId="0" applyFont="1" applyFill="1" applyAlignment="1">
      <alignment horizontal="center" vertical="center"/>
    </xf>
    <xf numFmtId="0" fontId="29" fillId="2" borderId="0" xfId="0" applyFont="1" applyFill="1" applyAlignment="1">
      <alignment horizontal="center" vertical="center"/>
    </xf>
    <xf numFmtId="0" fontId="34" fillId="2" borderId="0" xfId="1" applyFont="1" applyFill="1" applyAlignment="1">
      <alignment horizontal="center" vertical="center"/>
    </xf>
    <xf numFmtId="0" fontId="36" fillId="2" borderId="0" xfId="0" applyFont="1" applyFill="1" applyAlignment="1">
      <alignment horizontal="center" vertical="top" wrapText="1"/>
    </xf>
    <xf numFmtId="0" fontId="26" fillId="0" borderId="0" xfId="0" applyFont="1" applyAlignment="1">
      <alignment horizontal="center"/>
    </xf>
    <xf numFmtId="0" fontId="26" fillId="0" borderId="0" xfId="0" applyFont="1" applyAlignment="1">
      <alignment horizontal="center" vertical="center"/>
    </xf>
    <xf numFmtId="0" fontId="30" fillId="0" borderId="0" xfId="0" applyFont="1"/>
    <xf numFmtId="0" fontId="0" fillId="0" borderId="0" xfId="0" applyAlignment="1">
      <alignment horizontal="center"/>
    </xf>
    <xf numFmtId="0" fontId="45" fillId="2" borderId="0" xfId="0" applyFont="1" applyFill="1" applyAlignment="1">
      <alignment horizontal="center" vertical="center"/>
    </xf>
    <xf numFmtId="0" fontId="35" fillId="2" borderId="35" xfId="0" applyFont="1" applyFill="1" applyBorder="1" applyAlignment="1">
      <alignment horizontal="center" vertical="center"/>
    </xf>
    <xf numFmtId="0" fontId="34" fillId="0" borderId="0" xfId="0" applyFont="1" applyAlignment="1">
      <alignment horizontal="left" vertical="center" wrapText="1"/>
    </xf>
    <xf numFmtId="0" fontId="1" fillId="0" borderId="0" xfId="0" applyFont="1" applyAlignment="1">
      <alignment vertical="center"/>
    </xf>
    <xf numFmtId="0" fontId="5" fillId="2" borderId="1" xfId="0" applyFont="1" applyFill="1" applyBorder="1" applyAlignment="1">
      <alignment horizontal="center" vertical="center"/>
    </xf>
    <xf numFmtId="0" fontId="49" fillId="2" borderId="36" xfId="0" applyFont="1" applyFill="1" applyBorder="1" applyAlignment="1">
      <alignment horizontal="center" vertical="center" wrapText="1"/>
    </xf>
    <xf numFmtId="0" fontId="3" fillId="3" borderId="37" xfId="0" applyFont="1" applyFill="1" applyBorder="1" applyAlignment="1">
      <alignment horizontal="center" vertical="center"/>
    </xf>
    <xf numFmtId="49" fontId="2" fillId="0" borderId="38" xfId="0" applyNumberFormat="1" applyFont="1" applyBorder="1" applyAlignment="1">
      <alignment horizontal="center" vertical="center"/>
    </xf>
    <xf numFmtId="0" fontId="3" fillId="3" borderId="39" xfId="0" applyFont="1" applyFill="1" applyBorder="1" applyAlignment="1">
      <alignment horizontal="center" vertical="center"/>
    </xf>
    <xf numFmtId="49" fontId="2" fillId="0" borderId="40" xfId="0" applyNumberFormat="1" applyFont="1" applyBorder="1" applyAlignment="1">
      <alignment horizontal="center" vertical="center"/>
    </xf>
    <xf numFmtId="0" fontId="3" fillId="3" borderId="41" xfId="0" applyFont="1" applyFill="1" applyBorder="1" applyAlignment="1">
      <alignment horizontal="center" vertical="center"/>
    </xf>
    <xf numFmtId="0" fontId="37" fillId="5" borderId="20" xfId="0" applyFont="1" applyFill="1" applyBorder="1" applyAlignment="1">
      <alignment vertical="center"/>
    </xf>
    <xf numFmtId="0" fontId="37" fillId="4" borderId="7" xfId="0" applyFont="1" applyFill="1" applyBorder="1" applyAlignment="1">
      <alignment vertical="center"/>
    </xf>
    <xf numFmtId="0" fontId="37" fillId="5" borderId="5" xfId="0" applyFont="1" applyFill="1" applyBorder="1" applyAlignment="1">
      <alignment vertical="center"/>
    </xf>
    <xf numFmtId="0" fontId="31" fillId="2" borderId="42" xfId="0" applyFont="1" applyFill="1" applyBorder="1" applyAlignment="1">
      <alignment wrapText="1"/>
    </xf>
    <xf numFmtId="0" fontId="37" fillId="6" borderId="7" xfId="0" applyFont="1" applyFill="1" applyBorder="1" applyAlignment="1">
      <alignment vertical="center"/>
    </xf>
    <xf numFmtId="0" fontId="51" fillId="0" borderId="0" xfId="0" applyFont="1" applyAlignment="1">
      <alignment horizontal="right" vertical="center"/>
    </xf>
    <xf numFmtId="0" fontId="34" fillId="2" borderId="0" xfId="0" applyFont="1" applyFill="1" applyAlignment="1">
      <alignment horizontal="right"/>
    </xf>
    <xf numFmtId="0" fontId="34" fillId="3" borderId="0" xfId="0" applyFont="1" applyFill="1" applyAlignment="1">
      <alignment horizontal="left" vertical="center" wrapText="1"/>
    </xf>
    <xf numFmtId="0" fontId="30" fillId="2" borderId="34" xfId="0" applyFont="1" applyFill="1" applyBorder="1" applyAlignment="1">
      <alignment horizontal="center"/>
    </xf>
    <xf numFmtId="0" fontId="30" fillId="0" borderId="23" xfId="0" applyFont="1" applyBorder="1"/>
    <xf numFmtId="0" fontId="30" fillId="0" borderId="26" xfId="0" applyFont="1" applyBorder="1"/>
    <xf numFmtId="49" fontId="46" fillId="2" borderId="9" xfId="0" applyNumberFormat="1" applyFont="1" applyFill="1" applyBorder="1" applyAlignment="1">
      <alignment horizontal="center"/>
    </xf>
    <xf numFmtId="49" fontId="46" fillId="0" borderId="24" xfId="0" applyNumberFormat="1" applyFont="1" applyBorder="1"/>
    <xf numFmtId="0" fontId="31" fillId="2" borderId="0" xfId="0" applyFont="1" applyFill="1" applyAlignment="1">
      <alignment horizontal="left" vertical="center"/>
    </xf>
    <xf numFmtId="0" fontId="31" fillId="0" borderId="0" xfId="0" applyFont="1" applyAlignment="1">
      <alignment horizontal="center"/>
    </xf>
    <xf numFmtId="0" fontId="31" fillId="2" borderId="34" xfId="0" applyFont="1" applyFill="1" applyBorder="1" applyAlignment="1">
      <alignment horizontal="center"/>
    </xf>
    <xf numFmtId="0" fontId="31" fillId="2" borderId="23" xfId="0" applyFont="1" applyFill="1" applyBorder="1" applyAlignment="1">
      <alignment horizontal="center"/>
    </xf>
    <xf numFmtId="49" fontId="46" fillId="0" borderId="10" xfId="0" applyNumberFormat="1" applyFont="1" applyBorder="1"/>
    <xf numFmtId="0" fontId="31" fillId="2" borderId="34" xfId="0" applyFont="1" applyFill="1" applyBorder="1" applyAlignment="1">
      <alignment horizontal="center" wrapText="1"/>
    </xf>
    <xf numFmtId="0" fontId="31" fillId="2" borderId="23" xfId="0" applyFont="1" applyFill="1" applyBorder="1" applyAlignment="1">
      <alignment horizontal="center" wrapText="1"/>
    </xf>
    <xf numFmtId="0" fontId="52" fillId="0" borderId="0" xfId="0" applyFont="1" applyAlignment="1">
      <alignment horizontal="center"/>
    </xf>
    <xf numFmtId="0" fontId="51" fillId="4" borderId="0" xfId="0" applyFont="1" applyFill="1" applyAlignment="1">
      <alignment horizontal="left" vertical="center"/>
    </xf>
    <xf numFmtId="0" fontId="34" fillId="5" borderId="0" xfId="0" applyFont="1" applyFill="1" applyAlignment="1">
      <alignment horizontal="left"/>
    </xf>
    <xf numFmtId="0" fontId="51" fillId="5" borderId="0" xfId="0" applyFont="1" applyFill="1" applyAlignment="1">
      <alignment horizontal="left" vertical="center"/>
    </xf>
  </cellXfs>
  <cellStyles count="3">
    <cellStyle name="Normal" xfId="0" builtinId="0"/>
    <cellStyle name="Normal 2" xfId="1" xr:uid="{00000000-0005-0000-0000-000001000000}"/>
    <cellStyle name="Normal 3" xfId="2" xr:uid="{326D79F0-E9F2-491B-91BB-CDFCF2859EA3}"/>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65117</xdr:colOff>
      <xdr:row>0</xdr:row>
      <xdr:rowOff>0</xdr:rowOff>
    </xdr:from>
    <xdr:to>
      <xdr:col>15</xdr:col>
      <xdr:colOff>77932</xdr:colOff>
      <xdr:row>5</xdr:row>
      <xdr:rowOff>100633</xdr:rowOff>
    </xdr:to>
    <xdr:pic>
      <xdr:nvPicPr>
        <xdr:cNvPr id="3" name="0 Imagen">
          <a:extLst>
            <a:ext uri="{FF2B5EF4-FFF2-40B4-BE49-F238E27FC236}">
              <a16:creationId xmlns:a16="http://schemas.microsoft.com/office/drawing/2014/main" id="{A8739F5E-9ADA-44FC-A64E-D93DD9CDE3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837392" y="0"/>
          <a:ext cx="2289290" cy="919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187037</xdr:colOff>
      <xdr:row>0</xdr:row>
      <xdr:rowOff>57150</xdr:rowOff>
    </xdr:from>
    <xdr:to>
      <xdr:col>15</xdr:col>
      <xdr:colOff>211282</xdr:colOff>
      <xdr:row>4</xdr:row>
      <xdr:rowOff>119683</xdr:rowOff>
    </xdr:to>
    <xdr:pic>
      <xdr:nvPicPr>
        <xdr:cNvPr id="2" name="0 Imagen">
          <a:extLst>
            <a:ext uri="{FF2B5EF4-FFF2-40B4-BE49-F238E27FC236}">
              <a16:creationId xmlns:a16="http://schemas.microsoft.com/office/drawing/2014/main" id="{6DA2FB9F-5BE2-45AA-B163-CCC10AD49B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568787" y="57150"/>
          <a:ext cx="2224520" cy="816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187037</xdr:colOff>
      <xdr:row>0</xdr:row>
      <xdr:rowOff>57150</xdr:rowOff>
    </xdr:from>
    <xdr:to>
      <xdr:col>15</xdr:col>
      <xdr:colOff>211282</xdr:colOff>
      <xdr:row>5</xdr:row>
      <xdr:rowOff>142543</xdr:rowOff>
    </xdr:to>
    <xdr:pic>
      <xdr:nvPicPr>
        <xdr:cNvPr id="7" name="0 Imagen">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759287" y="57150"/>
          <a:ext cx="2224520" cy="921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187037</xdr:colOff>
      <xdr:row>0</xdr:row>
      <xdr:rowOff>57150</xdr:rowOff>
    </xdr:from>
    <xdr:to>
      <xdr:col>15</xdr:col>
      <xdr:colOff>207472</xdr:colOff>
      <xdr:row>5</xdr:row>
      <xdr:rowOff>26338</xdr:rowOff>
    </xdr:to>
    <xdr:pic>
      <xdr:nvPicPr>
        <xdr:cNvPr id="3" name="0 Imagen">
          <a:extLst>
            <a:ext uri="{FF2B5EF4-FFF2-40B4-BE49-F238E27FC236}">
              <a16:creationId xmlns:a16="http://schemas.microsoft.com/office/drawing/2014/main" id="{2111A13E-5D73-431F-8415-BEF6709AC3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568787" y="57150"/>
          <a:ext cx="2224520" cy="816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65117</xdr:colOff>
      <xdr:row>0</xdr:row>
      <xdr:rowOff>0</xdr:rowOff>
    </xdr:from>
    <xdr:to>
      <xdr:col>15</xdr:col>
      <xdr:colOff>77932</xdr:colOff>
      <xdr:row>5</xdr:row>
      <xdr:rowOff>104443</xdr:rowOff>
    </xdr:to>
    <xdr:pic>
      <xdr:nvPicPr>
        <xdr:cNvPr id="2" name="0 Imagen">
          <a:extLst>
            <a:ext uri="{FF2B5EF4-FFF2-40B4-BE49-F238E27FC236}">
              <a16:creationId xmlns:a16="http://schemas.microsoft.com/office/drawing/2014/main" id="{E04600C4-2296-4F70-A094-F0360757EC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025862" y="0"/>
          <a:ext cx="2291195" cy="935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65117</xdr:colOff>
      <xdr:row>0</xdr:row>
      <xdr:rowOff>0</xdr:rowOff>
    </xdr:from>
    <xdr:to>
      <xdr:col>15</xdr:col>
      <xdr:colOff>77932</xdr:colOff>
      <xdr:row>5</xdr:row>
      <xdr:rowOff>100633</xdr:rowOff>
    </xdr:to>
    <xdr:pic>
      <xdr:nvPicPr>
        <xdr:cNvPr id="2" name="0 Imagen">
          <a:extLst>
            <a:ext uri="{FF2B5EF4-FFF2-40B4-BE49-F238E27FC236}">
              <a16:creationId xmlns:a16="http://schemas.microsoft.com/office/drawing/2014/main" id="{BB8BA22F-58CE-4A71-BB6B-454F7C3C0B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025862" y="0"/>
          <a:ext cx="2291195" cy="935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187037</xdr:colOff>
      <xdr:row>0</xdr:row>
      <xdr:rowOff>57150</xdr:rowOff>
    </xdr:from>
    <xdr:to>
      <xdr:col>15</xdr:col>
      <xdr:colOff>211282</xdr:colOff>
      <xdr:row>4</xdr:row>
      <xdr:rowOff>119683</xdr:rowOff>
    </xdr:to>
    <xdr:pic>
      <xdr:nvPicPr>
        <xdr:cNvPr id="2" name="0 Imagen">
          <a:extLst>
            <a:ext uri="{FF2B5EF4-FFF2-40B4-BE49-F238E27FC236}">
              <a16:creationId xmlns:a16="http://schemas.microsoft.com/office/drawing/2014/main" id="{FC325EBB-8ADC-4DB3-B8D8-E77F98BDA2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902037" y="53340"/>
          <a:ext cx="2300720" cy="7254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371475</xdr:colOff>
      <xdr:row>0</xdr:row>
      <xdr:rowOff>0</xdr:rowOff>
    </xdr:from>
    <xdr:to>
      <xdr:col>7</xdr:col>
      <xdr:colOff>114301</xdr:colOff>
      <xdr:row>35</xdr:row>
      <xdr:rowOff>67469</xdr:rowOff>
    </xdr:to>
    <xdr:pic>
      <xdr:nvPicPr>
        <xdr:cNvPr id="2" name="Imagen 1">
          <a:extLst>
            <a:ext uri="{FF2B5EF4-FFF2-40B4-BE49-F238E27FC236}">
              <a16:creationId xmlns:a16="http://schemas.microsoft.com/office/drawing/2014/main" id="{1F6CA651-2850-4679-8E60-856C026AE5F4}"/>
            </a:ext>
          </a:extLst>
        </xdr:cNvPr>
        <xdr:cNvPicPr>
          <a:picLocks noChangeAspect="1"/>
        </xdr:cNvPicPr>
      </xdr:nvPicPr>
      <xdr:blipFill rotWithShape="1">
        <a:blip xmlns:r="http://schemas.openxmlformats.org/officeDocument/2006/relationships" r:embed="rId1"/>
        <a:srcRect l="37557" r="40029"/>
        <a:stretch/>
      </xdr:blipFill>
      <xdr:spPr>
        <a:xfrm>
          <a:off x="2657475" y="0"/>
          <a:ext cx="2790826" cy="6744494"/>
        </a:xfrm>
        <a:prstGeom prst="rect">
          <a:avLst/>
        </a:prstGeom>
      </xdr:spPr>
    </xdr:pic>
    <xdr:clientData/>
  </xdr:twoCellAnchor>
  <xdr:twoCellAnchor editAs="oneCell">
    <xdr:from>
      <xdr:col>10</xdr:col>
      <xdr:colOff>0</xdr:colOff>
      <xdr:row>2</xdr:row>
      <xdr:rowOff>0</xdr:rowOff>
    </xdr:from>
    <xdr:to>
      <xdr:col>14</xdr:col>
      <xdr:colOff>209143</xdr:colOff>
      <xdr:row>41</xdr:row>
      <xdr:rowOff>113356</xdr:rowOff>
    </xdr:to>
    <xdr:pic>
      <xdr:nvPicPr>
        <xdr:cNvPr id="3" name="Imagen 2">
          <a:extLst>
            <a:ext uri="{FF2B5EF4-FFF2-40B4-BE49-F238E27FC236}">
              <a16:creationId xmlns:a16="http://schemas.microsoft.com/office/drawing/2014/main" id="{8D5F4849-37E8-7CBA-4481-169B5B31347D}"/>
            </a:ext>
          </a:extLst>
        </xdr:cNvPr>
        <xdr:cNvPicPr>
          <a:picLocks noChangeAspect="1"/>
        </xdr:cNvPicPr>
      </xdr:nvPicPr>
      <xdr:blipFill>
        <a:blip xmlns:r="http://schemas.openxmlformats.org/officeDocument/2006/relationships" r:embed="rId2"/>
        <a:stretch>
          <a:fillRect/>
        </a:stretch>
      </xdr:blipFill>
      <xdr:spPr>
        <a:xfrm>
          <a:off x="7620000" y="390525"/>
          <a:ext cx="3257143" cy="7552381"/>
        </a:xfrm>
        <a:prstGeom prst="rect">
          <a:avLst/>
        </a:prstGeom>
      </xdr:spPr>
    </xdr:pic>
    <xdr:clientData/>
  </xdr:twoCellAnchor>
  <xdr:twoCellAnchor editAs="oneCell">
    <xdr:from>
      <xdr:col>17</xdr:col>
      <xdr:colOff>352590</xdr:colOff>
      <xdr:row>1</xdr:row>
      <xdr:rowOff>66675</xdr:rowOff>
    </xdr:from>
    <xdr:to>
      <xdr:col>21</xdr:col>
      <xdr:colOff>456783</xdr:colOff>
      <xdr:row>42</xdr:row>
      <xdr:rowOff>27545</xdr:rowOff>
    </xdr:to>
    <xdr:pic>
      <xdr:nvPicPr>
        <xdr:cNvPr id="5" name="Imagen 4">
          <a:extLst>
            <a:ext uri="{FF2B5EF4-FFF2-40B4-BE49-F238E27FC236}">
              <a16:creationId xmlns:a16="http://schemas.microsoft.com/office/drawing/2014/main" id="{31CBE2E7-BE44-14B3-E436-EB9086BF4D67}"/>
            </a:ext>
          </a:extLst>
        </xdr:cNvPr>
        <xdr:cNvPicPr>
          <a:picLocks noChangeAspect="1"/>
        </xdr:cNvPicPr>
      </xdr:nvPicPr>
      <xdr:blipFill>
        <a:blip xmlns:r="http://schemas.openxmlformats.org/officeDocument/2006/relationships" r:embed="rId3"/>
        <a:stretch>
          <a:fillRect/>
        </a:stretch>
      </xdr:blipFill>
      <xdr:spPr>
        <a:xfrm>
          <a:off x="13306590" y="257175"/>
          <a:ext cx="3152193" cy="77904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244187</xdr:colOff>
      <xdr:row>18</xdr:row>
      <xdr:rowOff>168851</xdr:rowOff>
    </xdr:from>
    <xdr:to>
      <xdr:col>3</xdr:col>
      <xdr:colOff>220807</xdr:colOff>
      <xdr:row>22</xdr:row>
      <xdr:rowOff>80889</xdr:rowOff>
    </xdr:to>
    <xdr:pic>
      <xdr:nvPicPr>
        <xdr:cNvPr id="2" name="0 Imagen">
          <a:extLst>
            <a:ext uri="{FF2B5EF4-FFF2-40B4-BE49-F238E27FC236}">
              <a16:creationId xmlns:a16="http://schemas.microsoft.com/office/drawing/2014/main" id="{44AE7A60-9A74-4418-B6F4-AF22E66E6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91837" y="3435926"/>
          <a:ext cx="2224520" cy="674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6"/>
  <sheetViews>
    <sheetView showGridLines="0" tabSelected="1" workbookViewId="0">
      <selection activeCell="B32" sqref="B32"/>
    </sheetView>
  </sheetViews>
  <sheetFormatPr baseColWidth="10" defaultRowHeight="14.4"/>
  <cols>
    <col min="1" max="1" width="3.6640625" style="69" customWidth="1"/>
    <col min="2" max="2" width="23" style="69" customWidth="1"/>
    <col min="3" max="3" width="6.88671875" style="69" customWidth="1"/>
    <col min="4" max="4" width="3.88671875" style="69" customWidth="1"/>
    <col min="5" max="5" width="4.6640625" style="69" customWidth="1"/>
    <col min="6" max="6" width="4.33203125" style="69" customWidth="1"/>
    <col min="7" max="7" width="5" style="69" customWidth="1"/>
    <col min="8" max="8" width="4.44140625" style="69" customWidth="1"/>
    <col min="9" max="9" width="5.109375" style="69" customWidth="1"/>
    <col min="10" max="10" width="2.88671875" style="69" customWidth="1"/>
    <col min="11" max="11" width="23.5546875" style="69" customWidth="1"/>
    <col min="12" max="12" width="3" style="188" customWidth="1"/>
    <col min="13" max="13" width="22.88671875" style="69" customWidth="1"/>
    <col min="14" max="14" width="3.5546875" style="69" customWidth="1"/>
    <col min="15" max="15" width="3.6640625" style="69" customWidth="1"/>
    <col min="16" max="16" width="2.88671875" style="69" customWidth="1"/>
    <col min="17" max="17" width="23.109375" style="69" customWidth="1"/>
    <col min="18" max="18" width="2.6640625" style="188" customWidth="1"/>
    <col min="19" max="19" width="22" style="69" customWidth="1"/>
    <col min="20" max="20" width="3.44140625" style="69" customWidth="1"/>
    <col min="21" max="21" width="3.5546875" style="69" customWidth="1"/>
    <col min="22" max="16384" width="11.5546875" style="69"/>
  </cols>
  <sheetData>
    <row r="1" spans="1:22" ht="18">
      <c r="A1" s="67"/>
      <c r="B1" s="150" t="s">
        <v>57</v>
      </c>
      <c r="C1" s="68"/>
      <c r="D1" s="67"/>
      <c r="E1" s="67"/>
      <c r="F1" s="67"/>
      <c r="G1" s="67"/>
      <c r="H1" s="67"/>
      <c r="I1" s="67"/>
      <c r="J1" s="67"/>
      <c r="K1" s="67"/>
      <c r="L1" s="183"/>
      <c r="M1" s="67"/>
      <c r="N1" s="67"/>
      <c r="O1" s="67"/>
      <c r="P1" s="67"/>
      <c r="Q1" s="67"/>
      <c r="R1" s="183"/>
      <c r="S1" s="67"/>
      <c r="T1" s="67"/>
      <c r="U1" s="67"/>
      <c r="V1" s="67"/>
    </row>
    <row r="2" spans="1:22" ht="7.5" customHeight="1">
      <c r="A2" s="67"/>
      <c r="B2" s="67"/>
      <c r="C2" s="67"/>
      <c r="D2" s="67"/>
      <c r="E2" s="67"/>
      <c r="F2" s="67"/>
      <c r="G2" s="67"/>
      <c r="H2" s="67"/>
      <c r="I2" s="67"/>
      <c r="J2" s="67"/>
      <c r="K2" s="67"/>
      <c r="L2" s="183"/>
      <c r="M2" s="67"/>
      <c r="N2" s="67"/>
      <c r="O2" s="67"/>
      <c r="P2" s="67"/>
      <c r="Q2" s="67"/>
      <c r="R2" s="183"/>
      <c r="S2" s="67"/>
      <c r="T2" s="67"/>
      <c r="U2" s="67"/>
      <c r="V2" s="67"/>
    </row>
    <row r="3" spans="1:22" ht="14.25" customHeight="1">
      <c r="A3" s="67"/>
      <c r="B3" s="70" t="s">
        <v>33</v>
      </c>
      <c r="C3" s="71"/>
      <c r="D3" s="67"/>
      <c r="E3" s="67"/>
      <c r="F3" s="67"/>
      <c r="G3" s="72"/>
      <c r="H3" s="67"/>
      <c r="I3" s="67"/>
      <c r="J3" s="67"/>
      <c r="K3" s="67"/>
      <c r="L3" s="183"/>
      <c r="M3" s="67"/>
      <c r="N3" s="67"/>
      <c r="O3" s="67"/>
      <c r="P3" s="67"/>
      <c r="Q3" s="67"/>
      <c r="R3" s="183"/>
      <c r="S3" s="67"/>
      <c r="T3" s="67"/>
      <c r="U3" s="67"/>
      <c r="V3" s="67"/>
    </row>
    <row r="4" spans="1:22" s="67" customFormat="1" ht="12.9" customHeight="1">
      <c r="B4" s="71"/>
      <c r="C4" s="71"/>
      <c r="G4" s="72"/>
      <c r="L4" s="183"/>
      <c r="R4" s="183"/>
    </row>
    <row r="5" spans="1:22" ht="14.25" customHeight="1">
      <c r="A5" s="67"/>
      <c r="B5" s="70" t="s">
        <v>17</v>
      </c>
      <c r="C5" s="71"/>
      <c r="D5" s="67"/>
      <c r="E5" s="67"/>
      <c r="F5" s="67"/>
      <c r="G5" s="67"/>
      <c r="H5" s="67"/>
      <c r="I5" s="67"/>
      <c r="J5" s="67"/>
      <c r="K5" s="73"/>
      <c r="L5" s="183"/>
      <c r="M5" s="67"/>
      <c r="N5" s="67"/>
      <c r="O5" s="67"/>
      <c r="P5" s="67"/>
      <c r="Q5" s="67"/>
      <c r="R5" s="183"/>
      <c r="S5" s="67"/>
      <c r="T5" s="67"/>
      <c r="U5" s="67"/>
      <c r="V5" s="67"/>
    </row>
    <row r="6" spans="1:22" ht="12.9" customHeight="1">
      <c r="A6" s="67"/>
      <c r="B6" s="216" t="s">
        <v>64</v>
      </c>
      <c r="C6" s="216"/>
      <c r="D6" s="216"/>
      <c r="E6" s="216"/>
      <c r="F6" s="216"/>
      <c r="G6" s="216"/>
      <c r="H6" s="216"/>
      <c r="I6" s="216"/>
      <c r="J6" s="216"/>
      <c r="K6" s="216"/>
      <c r="L6" s="183"/>
      <c r="M6" s="67"/>
      <c r="N6" s="67"/>
      <c r="O6" s="67"/>
      <c r="P6" s="67"/>
      <c r="Q6" s="67"/>
      <c r="R6" s="183"/>
      <c r="S6" s="67"/>
      <c r="T6" s="67"/>
      <c r="U6" s="67"/>
      <c r="V6" s="67"/>
    </row>
    <row r="7" spans="1:22" ht="10.5" customHeight="1">
      <c r="A7" s="67"/>
      <c r="B7" s="74"/>
      <c r="C7" s="74"/>
      <c r="D7" s="67"/>
      <c r="E7" s="67"/>
      <c r="F7" s="67"/>
      <c r="G7" s="67"/>
      <c r="H7" s="67"/>
      <c r="I7" s="67"/>
      <c r="J7" s="67"/>
      <c r="K7" s="73"/>
      <c r="L7" s="183"/>
      <c r="M7" s="67"/>
      <c r="N7" s="67"/>
      <c r="O7" s="67"/>
      <c r="P7" s="67"/>
      <c r="Q7" s="67"/>
      <c r="R7" s="183"/>
      <c r="S7" s="67"/>
      <c r="T7" s="67"/>
      <c r="U7" s="67"/>
      <c r="V7" s="67"/>
    </row>
    <row r="8" spans="1:22" ht="12.9" customHeight="1">
      <c r="A8" s="67"/>
      <c r="B8" s="75" t="s">
        <v>82</v>
      </c>
      <c r="C8" s="75"/>
      <c r="D8" s="75"/>
      <c r="E8" s="75"/>
      <c r="F8" s="75"/>
      <c r="G8" s="75"/>
      <c r="H8" s="75"/>
      <c r="I8" s="75"/>
      <c r="J8" s="75"/>
      <c r="K8" s="75"/>
      <c r="L8" s="184"/>
      <c r="M8" s="76"/>
      <c r="N8" s="76"/>
      <c r="O8" s="76"/>
      <c r="P8" s="76"/>
      <c r="Q8" s="76"/>
      <c r="R8" s="183"/>
      <c r="S8" s="67"/>
      <c r="T8" s="67"/>
      <c r="U8" s="67"/>
      <c r="V8" s="67"/>
    </row>
    <row r="9" spans="1:22" ht="12.9" customHeight="1">
      <c r="A9" s="67"/>
      <c r="B9" s="75" t="s">
        <v>83</v>
      </c>
      <c r="C9" s="75"/>
      <c r="D9" s="75"/>
      <c r="E9" s="75"/>
      <c r="F9" s="75"/>
      <c r="G9" s="75"/>
      <c r="H9" s="75"/>
      <c r="I9" s="75"/>
      <c r="J9" s="75"/>
      <c r="K9" s="75"/>
      <c r="L9" s="184"/>
      <c r="M9" s="76"/>
      <c r="N9" s="76"/>
      <c r="O9" s="76"/>
      <c r="P9" s="76"/>
      <c r="Q9" s="76"/>
      <c r="R9" s="183"/>
      <c r="S9" s="67"/>
      <c r="T9" s="67"/>
      <c r="U9" s="67"/>
      <c r="V9" s="67"/>
    </row>
    <row r="10" spans="1:22" ht="12.9" customHeight="1">
      <c r="A10" s="67"/>
      <c r="B10" s="75" t="s">
        <v>84</v>
      </c>
      <c r="C10" s="75"/>
      <c r="D10" s="75"/>
      <c r="E10" s="75"/>
      <c r="F10" s="75"/>
      <c r="G10" s="75"/>
      <c r="H10" s="75"/>
      <c r="I10" s="75"/>
      <c r="J10" s="75"/>
      <c r="K10" s="75"/>
      <c r="L10" s="184"/>
      <c r="M10" s="76"/>
      <c r="N10" s="76"/>
      <c r="O10" s="76"/>
      <c r="P10" s="76"/>
      <c r="Q10" s="76"/>
      <c r="R10" s="183"/>
      <c r="S10" s="67"/>
      <c r="T10" s="67"/>
      <c r="U10" s="67"/>
      <c r="V10" s="67"/>
    </row>
    <row r="11" spans="1:22" ht="12.9" customHeight="1" thickBot="1">
      <c r="A11" s="67"/>
      <c r="B11" s="77"/>
      <c r="C11" s="77"/>
      <c r="D11" s="78"/>
      <c r="E11" s="78"/>
      <c r="F11" s="78"/>
      <c r="G11" s="78"/>
      <c r="H11" s="78"/>
      <c r="I11" s="78"/>
      <c r="J11" s="78"/>
      <c r="K11" s="78"/>
      <c r="L11" s="185"/>
      <c r="M11" s="78"/>
      <c r="N11" s="67"/>
      <c r="O11" s="67"/>
      <c r="P11" s="67"/>
      <c r="Q11" s="67"/>
      <c r="R11" s="183"/>
      <c r="S11" s="67"/>
      <c r="T11" s="67"/>
      <c r="U11" s="67"/>
      <c r="V11" s="67"/>
    </row>
    <row r="12" spans="1:22" s="91" customFormat="1" ht="18" customHeight="1" thickBot="1">
      <c r="A12" s="79"/>
      <c r="B12" s="80" t="s">
        <v>7</v>
      </c>
      <c r="C12" s="80" t="s">
        <v>27</v>
      </c>
      <c r="D12" s="81" t="s">
        <v>2</v>
      </c>
      <c r="E12" s="82" t="s">
        <v>0</v>
      </c>
      <c r="F12" s="83" t="s">
        <v>1</v>
      </c>
      <c r="G12" s="83" t="s">
        <v>3</v>
      </c>
      <c r="H12" s="84" t="s">
        <v>4</v>
      </c>
      <c r="I12" s="85" t="s">
        <v>5</v>
      </c>
      <c r="J12" s="86"/>
      <c r="K12" s="87" t="s">
        <v>66</v>
      </c>
      <c r="L12" s="171"/>
      <c r="M12" s="89"/>
      <c r="N12" s="90"/>
      <c r="O12" s="86"/>
      <c r="P12" s="86"/>
      <c r="Q12" s="87" t="s">
        <v>69</v>
      </c>
      <c r="R12" s="171"/>
      <c r="S12" s="89"/>
      <c r="T12" s="90"/>
      <c r="U12" s="86"/>
      <c r="V12" s="86"/>
    </row>
    <row r="13" spans="1:22" ht="16.5" customHeight="1">
      <c r="A13" s="92">
        <v>1</v>
      </c>
      <c r="B13" s="181" t="s">
        <v>54</v>
      </c>
      <c r="C13" s="94">
        <v>1</v>
      </c>
      <c r="D13" s="95">
        <f>COUNT(N14,O17,O23,T14,U17)</f>
        <v>4</v>
      </c>
      <c r="E13" s="96">
        <f>IF(N14&gt;O14,1,0)+IF(O17&gt;N17,1,0)+IF(T14&gt;U14,1,0)+IF(U17&gt;T17,1,0)</f>
        <v>4</v>
      </c>
      <c r="F13" s="96">
        <f>IF(N14&lt;O14,1,0)+IF(O17&lt;N17,1,0)+IF(T14&lt;U14,1,0)+IF(U17&lt;T17,1,0)</f>
        <v>0</v>
      </c>
      <c r="G13" s="96">
        <f>SUM(N14+O17+T14+U17)</f>
        <v>10</v>
      </c>
      <c r="H13" s="96">
        <f>VALUE(O14+N17+U14+T17)</f>
        <v>-4</v>
      </c>
      <c r="I13" s="97">
        <f>AVERAGE(G13-H13)</f>
        <v>14</v>
      </c>
      <c r="J13" s="86"/>
      <c r="K13" s="98" t="str">
        <f>B17</f>
        <v>MATCH POINT TC</v>
      </c>
      <c r="L13" s="170"/>
      <c r="M13" s="100" t="str">
        <f>B18</f>
        <v>DESCANSA</v>
      </c>
      <c r="N13" s="101"/>
      <c r="O13" s="101"/>
      <c r="P13" s="86"/>
      <c r="Q13" s="98" t="str">
        <f>B16</f>
        <v>CT LA SALLE</v>
      </c>
      <c r="R13" s="170" t="s">
        <v>6</v>
      </c>
      <c r="S13" s="98" t="str">
        <f>B17</f>
        <v>MATCH POINT TC</v>
      </c>
      <c r="T13" s="102">
        <v>3</v>
      </c>
      <c r="U13" s="102">
        <v>0</v>
      </c>
      <c r="V13" s="67"/>
    </row>
    <row r="14" spans="1:22" s="91" customFormat="1" ht="16.5" customHeight="1">
      <c r="A14" s="103">
        <v>2</v>
      </c>
      <c r="B14" s="104" t="s">
        <v>61</v>
      </c>
      <c r="C14" s="105">
        <v>4</v>
      </c>
      <c r="D14" s="106">
        <f>COUNT(N15,O18,O21,U15,T17)</f>
        <v>4</v>
      </c>
      <c r="E14" s="106">
        <f>IF(N15&gt;O15,1,0)+IF(O18&gt;N18,1,0)+IF(O21&gt;N21,1,0)+IF(T15&gt;U15,1,0)+IF(T17&gt;U17,1,0)</f>
        <v>1</v>
      </c>
      <c r="F14" s="106">
        <f>IF(N15&lt;O15,1,0)+IF(O18&lt;N18,1,0)+IF(O21&lt;N21,1,0)+IF(T17&lt;U17,1,0)</f>
        <v>3</v>
      </c>
      <c r="G14" s="106">
        <f>VALUE(N15+O18+O21+U15+T17)</f>
        <v>5</v>
      </c>
      <c r="H14" s="106">
        <f>VALUE(O15+N18+N21+T15+U17)</f>
        <v>7</v>
      </c>
      <c r="I14" s="107">
        <f>AVERAGE(G14-H14)</f>
        <v>-2</v>
      </c>
      <c r="J14" s="86"/>
      <c r="K14" s="98" t="str">
        <f>B13</f>
        <v>AD SAN CAYETANO</v>
      </c>
      <c r="L14" s="170" t="s">
        <v>6</v>
      </c>
      <c r="M14" s="108" t="str">
        <f>B16</f>
        <v>CT LA SALLE</v>
      </c>
      <c r="N14" s="109">
        <v>2</v>
      </c>
      <c r="O14" s="109">
        <v>1</v>
      </c>
      <c r="P14" s="86"/>
      <c r="Q14" s="108" t="str">
        <f>B13</f>
        <v>AD SAN CAYETANO</v>
      </c>
      <c r="R14" s="170" t="s">
        <v>6</v>
      </c>
      <c r="S14" s="98" t="str">
        <f>B15</f>
        <v>EU MOLL TC</v>
      </c>
      <c r="T14" s="102">
        <v>2</v>
      </c>
      <c r="U14" s="102">
        <v>1</v>
      </c>
      <c r="V14" s="86"/>
    </row>
    <row r="15" spans="1:22" s="91" customFormat="1" ht="16.5" customHeight="1">
      <c r="A15" s="103">
        <v>3</v>
      </c>
      <c r="B15" s="104" t="s">
        <v>16</v>
      </c>
      <c r="C15" s="105"/>
      <c r="D15" s="106">
        <f>COUNT(O15,N22,U14,T19)</f>
        <v>4</v>
      </c>
      <c r="E15" s="106">
        <f>IF(O15&gt;N15,1,0)+IF(O19&gt;N19,1,0)+IF(N22&gt;O22,1,0)+IF(U14&gt;T14,1,0)+IF(T19&gt;U19,1,0)</f>
        <v>2</v>
      </c>
      <c r="F15" s="110">
        <f>IF(O15&lt;N15,1,0)+IF(N22&lt;O22,1,0)+IF(U14&lt;T14,1,0)+IF(T19&lt;U19,1,0)</f>
        <v>2</v>
      </c>
      <c r="G15" s="106">
        <f>VALUE(N15+O19+O22+U14+T19)</f>
        <v>7</v>
      </c>
      <c r="H15" s="106">
        <f>VALUE(O15+N19+N22+T14+U19)</f>
        <v>-1</v>
      </c>
      <c r="I15" s="107">
        <f>AVERAGE(G15-H15)</f>
        <v>8</v>
      </c>
      <c r="J15" s="86"/>
      <c r="K15" s="98" t="str">
        <f>B14</f>
        <v>RAFA NADAL CLUB "C"</v>
      </c>
      <c r="L15" s="170" t="s">
        <v>6</v>
      </c>
      <c r="M15" s="108" t="str">
        <f>B15</f>
        <v>EU MOLL TC</v>
      </c>
      <c r="N15" s="109">
        <v>1</v>
      </c>
      <c r="O15" s="109">
        <v>2</v>
      </c>
      <c r="P15" s="86"/>
      <c r="Q15" s="111" t="str">
        <f>B18</f>
        <v>DESCANSA</v>
      </c>
      <c r="R15" s="170"/>
      <c r="S15" s="112" t="str">
        <f>B14</f>
        <v>RAFA NADAL CLUB "C"</v>
      </c>
      <c r="T15" s="101"/>
      <c r="U15" s="101"/>
      <c r="V15" s="86"/>
    </row>
    <row r="16" spans="1:22" s="91" customFormat="1" ht="16.5" customHeight="1">
      <c r="A16" s="113">
        <v>4</v>
      </c>
      <c r="B16" s="182" t="s">
        <v>9</v>
      </c>
      <c r="C16" s="105"/>
      <c r="D16" s="106">
        <f>COUNT(O14,N18,O22,T13,T18)</f>
        <v>4</v>
      </c>
      <c r="E16" s="106">
        <f>IF(O14&gt;N14,1,0)+IF(N18&gt;O18,1,0)+IF(O22&gt;N22,1,0)+IF(T13&gt;U13,1,0)+IF(T18&gt;U18,1,0)</f>
        <v>3</v>
      </c>
      <c r="F16" s="110">
        <f>IF(O14&lt;N14,1,0)+IF(N18&lt;O18,1,0)+IF(O22&lt;N22,1,0)+IF(T13&lt;U13,1,0)</f>
        <v>1</v>
      </c>
      <c r="G16" s="106">
        <f>VALUE(O14+N18+O22+T13+T18)</f>
        <v>8</v>
      </c>
      <c r="H16" s="106">
        <f>VALUE(N14+O18+N22+U13+U18)</f>
        <v>4</v>
      </c>
      <c r="I16" s="107">
        <f>AVERAGE(G16-H16)</f>
        <v>4</v>
      </c>
      <c r="J16" s="86"/>
      <c r="K16" s="87" t="s">
        <v>67</v>
      </c>
      <c r="L16" s="171"/>
      <c r="M16" s="89"/>
      <c r="N16" s="114"/>
      <c r="P16" s="86"/>
      <c r="Q16" s="87" t="s">
        <v>70</v>
      </c>
      <c r="R16" s="171"/>
      <c r="S16" s="89"/>
      <c r="T16" s="90"/>
      <c r="U16" s="86"/>
      <c r="V16" s="86"/>
    </row>
    <row r="17" spans="1:22" s="91" customFormat="1" ht="16.5" customHeight="1" thickBot="1">
      <c r="A17" s="115">
        <v>5</v>
      </c>
      <c r="B17" s="116" t="s">
        <v>29</v>
      </c>
      <c r="C17" s="117"/>
      <c r="D17" s="118">
        <f>COUNT(N17,N21,T13,U19)</f>
        <v>4</v>
      </c>
      <c r="E17" s="118">
        <f>IF(N17&gt;O17,1,0)+IF(N21&gt;O21,1,0)+IF(U13&gt;T13,1,0)+IF(U19&gt;T19,1,0)</f>
        <v>0</v>
      </c>
      <c r="F17" s="118">
        <f>IF(N17&lt;O17,1,0)+IF(N21&lt;O21,1,0)+IF(U13&lt;T13,1,0)+IF(U19&lt;T19,1,0)</f>
        <v>4</v>
      </c>
      <c r="G17" s="118">
        <f>VALUE(N14+N17+O23+U13+U19)</f>
        <v>-10</v>
      </c>
      <c r="H17" s="118">
        <f>VALUE(O14+O17+N23+T13+T19)</f>
        <v>10</v>
      </c>
      <c r="I17" s="119">
        <f>AVERAGE(G17-H17)</f>
        <v>-20</v>
      </c>
      <c r="J17" s="86"/>
      <c r="K17" s="98" t="str">
        <f>B17</f>
        <v>MATCH POINT TC</v>
      </c>
      <c r="L17" s="170" t="s">
        <v>6</v>
      </c>
      <c r="M17" s="120" t="str">
        <f>B13</f>
        <v>AD SAN CAYETANO</v>
      </c>
      <c r="N17" s="179">
        <v>-6</v>
      </c>
      <c r="O17" s="179">
        <v>3</v>
      </c>
      <c r="P17" s="86"/>
      <c r="Q17" s="112" t="str">
        <f>B14</f>
        <v>RAFA NADAL CLUB "C"</v>
      </c>
      <c r="R17" s="170" t="s">
        <v>6</v>
      </c>
      <c r="S17" s="112" t="str">
        <f>B13</f>
        <v>AD SAN CAYETANO</v>
      </c>
      <c r="T17" s="102">
        <v>0</v>
      </c>
      <c r="U17" s="102">
        <v>3</v>
      </c>
      <c r="V17" s="86"/>
    </row>
    <row r="18" spans="1:22" s="91" customFormat="1" ht="17.100000000000001" customHeight="1">
      <c r="A18" s="121"/>
      <c r="B18" s="122" t="s">
        <v>11</v>
      </c>
      <c r="C18" s="123"/>
      <c r="D18" s="124"/>
      <c r="E18" s="124"/>
      <c r="F18" s="124"/>
      <c r="G18" s="124"/>
      <c r="H18" s="124"/>
      <c r="I18" s="124"/>
      <c r="J18" s="86"/>
      <c r="K18" s="98" t="str">
        <f>B16</f>
        <v>CT LA SALLE</v>
      </c>
      <c r="L18" s="170" t="s">
        <v>6</v>
      </c>
      <c r="M18" s="120" t="str">
        <f>B14</f>
        <v>RAFA NADAL CLUB "C"</v>
      </c>
      <c r="N18" s="109">
        <v>2</v>
      </c>
      <c r="O18" s="109">
        <v>1</v>
      </c>
      <c r="P18" s="86"/>
      <c r="Q18" s="98" t="str">
        <f>B16</f>
        <v>CT LA SALLE</v>
      </c>
      <c r="R18" s="170"/>
      <c r="S18" s="111" t="str">
        <f>B18</f>
        <v>DESCANSA</v>
      </c>
      <c r="T18" s="101"/>
      <c r="U18" s="101"/>
      <c r="V18" s="86"/>
    </row>
    <row r="19" spans="1:22" s="86" customFormat="1" ht="17.100000000000001" customHeight="1">
      <c r="K19" s="111" t="str">
        <f>B18</f>
        <v>DESCANSA</v>
      </c>
      <c r="L19" s="170"/>
      <c r="M19" s="120" t="str">
        <f>B15</f>
        <v>EU MOLL TC</v>
      </c>
      <c r="N19" s="101"/>
      <c r="O19" s="101"/>
      <c r="Q19" s="98" t="str">
        <f>B15</f>
        <v>EU MOLL TC</v>
      </c>
      <c r="R19" s="170" t="s">
        <v>6</v>
      </c>
      <c r="S19" s="120" t="str">
        <f>B17</f>
        <v>MATCH POINT TC</v>
      </c>
      <c r="T19" s="179">
        <v>3</v>
      </c>
      <c r="U19" s="179">
        <v>-6</v>
      </c>
      <c r="V19" s="125"/>
    </row>
    <row r="20" spans="1:22" s="86" customFormat="1" ht="17.100000000000001" customHeight="1">
      <c r="K20" s="87" t="s">
        <v>68</v>
      </c>
      <c r="L20" s="171"/>
      <c r="M20" s="89"/>
      <c r="N20" s="114"/>
      <c r="O20" s="91"/>
      <c r="Q20" s="126"/>
      <c r="R20" s="174"/>
      <c r="S20" s="126"/>
      <c r="T20" s="127"/>
      <c r="U20" s="127"/>
    </row>
    <row r="21" spans="1:22" s="86" customFormat="1" ht="17.100000000000001" customHeight="1">
      <c r="K21" s="98" t="str">
        <f>B17</f>
        <v>MATCH POINT TC</v>
      </c>
      <c r="L21" s="170" t="s">
        <v>6</v>
      </c>
      <c r="M21" s="98" t="str">
        <f>B14</f>
        <v>RAFA NADAL CLUB "C"</v>
      </c>
      <c r="N21" s="109">
        <v>0</v>
      </c>
      <c r="O21" s="109">
        <v>3</v>
      </c>
      <c r="R21" s="156"/>
    </row>
    <row r="22" spans="1:22" s="91" customFormat="1" ht="17.100000000000001" customHeight="1">
      <c r="A22" s="67"/>
      <c r="B22" s="72"/>
      <c r="C22" s="72"/>
      <c r="D22" s="67"/>
      <c r="E22" s="67"/>
      <c r="F22" s="67"/>
      <c r="G22" s="67"/>
      <c r="H22" s="67"/>
      <c r="I22" s="86"/>
      <c r="J22" s="86"/>
      <c r="K22" s="108" t="str">
        <f>B15</f>
        <v>EU MOLL TC</v>
      </c>
      <c r="L22" s="170" t="s">
        <v>6</v>
      </c>
      <c r="M22" s="98" t="str">
        <f>B16</f>
        <v>CT LA SALLE</v>
      </c>
      <c r="N22" s="109">
        <v>1</v>
      </c>
      <c r="O22" s="109">
        <v>2</v>
      </c>
      <c r="P22" s="86"/>
      <c r="Q22" s="86"/>
      <c r="R22" s="156"/>
      <c r="S22" s="86"/>
      <c r="T22" s="86"/>
      <c r="U22" s="86"/>
      <c r="V22" s="86"/>
    </row>
    <row r="23" spans="1:22" s="91" customFormat="1" ht="17.100000000000001" customHeight="1">
      <c r="A23" s="86"/>
      <c r="B23" s="86"/>
      <c r="C23" s="86"/>
      <c r="D23" s="86"/>
      <c r="E23" s="86"/>
      <c r="F23" s="86"/>
      <c r="G23" s="86"/>
      <c r="H23" s="86"/>
      <c r="I23" s="86"/>
      <c r="J23" s="86"/>
      <c r="K23" s="111" t="str">
        <f>B18</f>
        <v>DESCANSA</v>
      </c>
      <c r="L23" s="170"/>
      <c r="M23" s="120" t="str">
        <f>B13</f>
        <v>AD SAN CAYETANO</v>
      </c>
      <c r="N23" s="101"/>
      <c r="O23" s="101"/>
      <c r="P23" s="86"/>
      <c r="Q23" s="86"/>
      <c r="R23" s="156"/>
      <c r="S23" s="86"/>
      <c r="T23" s="86"/>
      <c r="U23" s="86"/>
      <c r="V23" s="86"/>
    </row>
    <row r="24" spans="1:22" s="91" customFormat="1" ht="17.100000000000001" customHeight="1">
      <c r="A24" s="86"/>
      <c r="B24" s="86"/>
      <c r="C24" s="86"/>
      <c r="D24" s="86"/>
      <c r="E24" s="86"/>
      <c r="F24" s="86"/>
      <c r="G24" s="86"/>
      <c r="H24" s="86"/>
      <c r="I24" s="86"/>
      <c r="J24" s="86"/>
      <c r="K24" s="128"/>
      <c r="L24" s="174"/>
      <c r="M24" s="128"/>
      <c r="N24" s="127"/>
      <c r="O24" s="127"/>
      <c r="P24" s="86"/>
      <c r="Q24" s="86"/>
      <c r="R24" s="156"/>
      <c r="S24" s="86"/>
      <c r="T24" s="86"/>
      <c r="U24" s="86"/>
      <c r="V24" s="86"/>
    </row>
    <row r="25" spans="1:22" s="91" customFormat="1" ht="17.100000000000001" customHeight="1" thickBot="1">
      <c r="A25" s="67"/>
      <c r="B25" s="74"/>
      <c r="C25" s="74"/>
      <c r="D25" s="67"/>
      <c r="E25" s="67"/>
      <c r="F25" s="67"/>
      <c r="G25" s="67"/>
      <c r="H25" s="67"/>
      <c r="I25" s="67"/>
      <c r="J25" s="67"/>
      <c r="K25" s="73"/>
      <c r="L25" s="183"/>
      <c r="M25" s="67"/>
      <c r="N25" s="67"/>
      <c r="O25" s="67"/>
      <c r="P25" s="67"/>
      <c r="Q25" s="67"/>
      <c r="R25" s="183"/>
      <c r="S25" s="67"/>
      <c r="T25" s="67"/>
      <c r="U25" s="67"/>
      <c r="V25" s="86"/>
    </row>
    <row r="26" spans="1:22" s="86" customFormat="1" ht="17.100000000000001" customHeight="1" thickBot="1">
      <c r="A26" s="79"/>
      <c r="B26" s="80" t="s">
        <v>8</v>
      </c>
      <c r="C26" s="80" t="s">
        <v>27</v>
      </c>
      <c r="D26" s="81" t="s">
        <v>2</v>
      </c>
      <c r="E26" s="82" t="s">
        <v>0</v>
      </c>
      <c r="F26" s="83" t="s">
        <v>1</v>
      </c>
      <c r="G26" s="83" t="s">
        <v>3</v>
      </c>
      <c r="H26" s="84" t="s">
        <v>4</v>
      </c>
      <c r="I26" s="85" t="s">
        <v>5</v>
      </c>
      <c r="K26" s="87" t="s">
        <v>66</v>
      </c>
      <c r="L26" s="171"/>
      <c r="M26" s="89"/>
      <c r="N26" s="90"/>
      <c r="Q26" s="87" t="s">
        <v>69</v>
      </c>
      <c r="R26" s="171"/>
      <c r="S26" s="89"/>
      <c r="T26" s="90"/>
    </row>
    <row r="27" spans="1:22" s="86" customFormat="1" ht="16.5" customHeight="1">
      <c r="A27" s="92">
        <v>1</v>
      </c>
      <c r="B27" s="181" t="s">
        <v>30</v>
      </c>
      <c r="C27" s="94">
        <v>2</v>
      </c>
      <c r="D27" s="95">
        <f>COUNT(N27,O31,N35,T28,U31)</f>
        <v>4</v>
      </c>
      <c r="E27" s="95">
        <f>IF(N27&gt;O27,1,0)+IF(O31&gt;N31,1,0)+IF(N35&gt;O35,1,0)+IF(T28&gt;U28,1,0)+IF(U31&gt;T31,1,0)</f>
        <v>4</v>
      </c>
      <c r="F27" s="95">
        <f>IF(N27&lt;O27,1,0)+IF(O31&lt;N31,1,0)+IF(N35&lt;O35,1,0)+IF(T28&lt;U28,1,0)+IF(U31&lt;T31,1,0)</f>
        <v>0</v>
      </c>
      <c r="G27" s="95">
        <f>SUM(N27+O31+N35+T28+U31)</f>
        <v>10</v>
      </c>
      <c r="H27" s="95">
        <f>VALUE(O27+N31+O35+U28+T31)</f>
        <v>2</v>
      </c>
      <c r="I27" s="193">
        <f>AVERAGE(G27-H27)</f>
        <v>8</v>
      </c>
      <c r="K27" s="98" t="str">
        <f>B27</f>
        <v>RAFA NADAL CLUB "B"</v>
      </c>
      <c r="L27" s="170"/>
      <c r="M27" s="100" t="str">
        <f>B32</f>
        <v>DESCANSA</v>
      </c>
      <c r="N27" s="101"/>
      <c r="O27" s="101"/>
      <c r="Q27" s="98" t="str">
        <f>B30</f>
        <v>RAFA NADAL CLUB "D"</v>
      </c>
      <c r="R27" s="170" t="s">
        <v>6</v>
      </c>
      <c r="S27" s="98" t="str">
        <f>B31</f>
        <v>DELTA TC</v>
      </c>
      <c r="T27" s="180">
        <v>-6</v>
      </c>
      <c r="U27" s="180">
        <v>3</v>
      </c>
    </row>
    <row r="28" spans="1:22" s="67" customFormat="1" ht="16.5" customHeight="1">
      <c r="A28" s="103">
        <v>2</v>
      </c>
      <c r="B28" s="182" t="s">
        <v>58</v>
      </c>
      <c r="C28" s="105">
        <v>3</v>
      </c>
      <c r="D28" s="106">
        <f>COUNT(O28,O32,N36,U29,T31)</f>
        <v>4</v>
      </c>
      <c r="E28" s="106">
        <f>IF(O28&gt;N28,1,0)+IF(O32&gt;N32,1,0)+IF(N36&gt;O36,1,0)+IF(U29&gt;T29,1,0)+IF(T31&gt;U31,1,0)</f>
        <v>3</v>
      </c>
      <c r="F28" s="106">
        <f>IF(O28&lt;N28,1,0)+IF(O32&lt;N32,1,0)+IF(N36&lt;O36,1,0)+IF(U29&lt;T29,1,0)+IF(T31&lt;U31,1,0)</f>
        <v>1</v>
      </c>
      <c r="G28" s="106">
        <f>VALUE(O28+O32+N36+U29+T31)</f>
        <v>8</v>
      </c>
      <c r="H28" s="106">
        <f>VALUE(N28+N32+O36+T29+U31)</f>
        <v>4</v>
      </c>
      <c r="I28" s="107">
        <f>AVERAGE(G28-H28)</f>
        <v>4</v>
      </c>
      <c r="J28" s="86"/>
      <c r="K28" s="98" t="str">
        <f>B31</f>
        <v>DELTA TC</v>
      </c>
      <c r="L28" s="170" t="s">
        <v>6</v>
      </c>
      <c r="M28" s="108" t="str">
        <f>B28</f>
        <v>CT POLLENSA</v>
      </c>
      <c r="N28" s="109">
        <v>1</v>
      </c>
      <c r="O28" s="109">
        <v>2</v>
      </c>
      <c r="P28" s="86"/>
      <c r="Q28" s="108" t="str">
        <f>B27</f>
        <v>RAFA NADAL CLUB "B"</v>
      </c>
      <c r="R28" s="170" t="s">
        <v>6</v>
      </c>
      <c r="S28" s="98" t="str">
        <f>B29</f>
        <v>CT FELANITX "B"</v>
      </c>
      <c r="T28" s="102">
        <v>3</v>
      </c>
      <c r="U28" s="102">
        <v>0</v>
      </c>
    </row>
    <row r="29" spans="1:22" s="86" customFormat="1" ht="16.5" customHeight="1">
      <c r="A29" s="103">
        <v>3</v>
      </c>
      <c r="B29" s="104" t="s">
        <v>37</v>
      </c>
      <c r="C29" s="105"/>
      <c r="D29" s="106">
        <f>COUNT(N29,O33,O36,U28,T33)</f>
        <v>4</v>
      </c>
      <c r="E29" s="106">
        <f>IF(N29&gt;O29,1,0)+IF(O33&gt;N33,1,0)+IF(O36&gt;N36,1,0)+IF(U28&gt;T28,1,0)+IF(T33&gt;U33,1,0)</f>
        <v>0</v>
      </c>
      <c r="F29" s="110">
        <f>IF(N29&lt;O29,1,0)+IF(O33&lt;N33,1,0)+IF(O36&lt;N36,1,0)+IF(U28&lt;T28,1,0)+IF(T33&lt;U33,1,0)</f>
        <v>4</v>
      </c>
      <c r="G29" s="106">
        <f>VALUE(N29+O33+O36+U28+T33)</f>
        <v>2</v>
      </c>
      <c r="H29" s="106">
        <f>VALUE(O29+N33+N36+T28+U33)</f>
        <v>10</v>
      </c>
      <c r="I29" s="107">
        <f>AVERAGE(G29-H29)</f>
        <v>-8</v>
      </c>
      <c r="K29" s="98" t="str">
        <f>B29</f>
        <v>CT FELANITX "B"</v>
      </c>
      <c r="L29" s="170" t="s">
        <v>6</v>
      </c>
      <c r="M29" s="108" t="str">
        <f>B30</f>
        <v>RAFA NADAL CLUB "D"</v>
      </c>
      <c r="N29" s="109">
        <v>1</v>
      </c>
      <c r="O29" s="109">
        <v>2</v>
      </c>
      <c r="Q29" s="111" t="str">
        <f>B32</f>
        <v>DESCANSA</v>
      </c>
      <c r="R29" s="170"/>
      <c r="S29" s="112" t="str">
        <f>B28</f>
        <v>CT POLLENSA</v>
      </c>
      <c r="T29" s="101"/>
      <c r="U29" s="101"/>
    </row>
    <row r="30" spans="1:22" ht="16.5" customHeight="1">
      <c r="A30" s="113">
        <v>4</v>
      </c>
      <c r="B30" s="104" t="s">
        <v>62</v>
      </c>
      <c r="C30" s="105"/>
      <c r="D30" s="106">
        <f>COUNT(O29,N32,O35,T27,T32)</f>
        <v>4</v>
      </c>
      <c r="E30" s="106">
        <f>IF(O29&gt;N29,1,0)+IF(N32&gt;O32,1,0)+IF(O35&gt;N35,1,0)+IF(T27&gt;U27,1,0)+IF(T32&gt;U32,1,0)</f>
        <v>1</v>
      </c>
      <c r="F30" s="106">
        <f>IF(O29&lt;N29,1,0)+IF(N32&lt;O32,1,0)+IF(O35&lt;N35,1,0)+IF(T27&lt;U27,1,0)+IF(T32&lt;U32,1,0)</f>
        <v>3</v>
      </c>
      <c r="G30" s="106">
        <f>VALUE(O29+N32+O35+T27+T32)</f>
        <v>-3</v>
      </c>
      <c r="H30" s="106">
        <f>VALUE(N29+O32+N35+U27+U32)</f>
        <v>9</v>
      </c>
      <c r="I30" s="107">
        <f>AVERAGE(G30-H30)</f>
        <v>-12</v>
      </c>
      <c r="J30" s="86"/>
      <c r="K30" s="87" t="s">
        <v>67</v>
      </c>
      <c r="L30" s="171"/>
      <c r="M30" s="89"/>
      <c r="N30" s="114"/>
      <c r="O30" s="91"/>
      <c r="P30" s="86"/>
      <c r="Q30" s="87" t="s">
        <v>70</v>
      </c>
      <c r="R30" s="171"/>
      <c r="S30" s="89"/>
      <c r="T30" s="90"/>
      <c r="U30" s="86"/>
    </row>
    <row r="31" spans="1:22" ht="16.5" customHeight="1" thickBot="1">
      <c r="A31" s="115">
        <v>5</v>
      </c>
      <c r="B31" s="116" t="s">
        <v>26</v>
      </c>
      <c r="C31" s="117"/>
      <c r="D31" s="118">
        <f>COUNT(N28,N31,O37,U27,U33)</f>
        <v>4</v>
      </c>
      <c r="E31" s="118">
        <f>IF(N28&gt;O28,1,0)+IF(N31&gt;O31,1,0)+IF(O37&gt;N37,1,0)+IF(U27&gt;T27,1,0)+IF(U33&gt;T33,1,0)</f>
        <v>2</v>
      </c>
      <c r="F31" s="118">
        <f>IF(N28&lt;O28,1,0)+IF(N31&lt;O31,1,0)+IF(O37&lt;N37,1,0)+IF(U27&lt;T27,1,0)+IF(U33&lt;T33,1,0)</f>
        <v>2</v>
      </c>
      <c r="G31" s="118">
        <f>VALUE(N28+N31+O37+U27+U33)</f>
        <v>7</v>
      </c>
      <c r="H31" s="118">
        <f>VALUE(O28+O31+N37+T27+T33)</f>
        <v>-1</v>
      </c>
      <c r="I31" s="119">
        <f>AVERAGE(G31-H31)</f>
        <v>8</v>
      </c>
      <c r="J31" s="86"/>
      <c r="K31" s="98" t="str">
        <f>B31</f>
        <v>DELTA TC</v>
      </c>
      <c r="L31" s="170" t="s">
        <v>6</v>
      </c>
      <c r="M31" s="120" t="str">
        <f>B27</f>
        <v>RAFA NADAL CLUB "B"</v>
      </c>
      <c r="N31" s="109">
        <v>1</v>
      </c>
      <c r="O31" s="109">
        <v>2</v>
      </c>
      <c r="P31" s="86"/>
      <c r="Q31" s="98" t="str">
        <f>B28</f>
        <v>CT POLLENSA</v>
      </c>
      <c r="R31" s="170" t="s">
        <v>6</v>
      </c>
      <c r="S31" s="98" t="str">
        <f>B27</f>
        <v>RAFA NADAL CLUB "B"</v>
      </c>
      <c r="T31" s="102">
        <v>0</v>
      </c>
      <c r="U31" s="102">
        <v>3</v>
      </c>
    </row>
    <row r="32" spans="1:22" ht="16.5" customHeight="1">
      <c r="A32" s="121"/>
      <c r="B32" s="122" t="s">
        <v>11</v>
      </c>
      <c r="C32" s="123"/>
      <c r="D32" s="124"/>
      <c r="E32" s="124"/>
      <c r="F32" s="124"/>
      <c r="G32" s="124"/>
      <c r="H32" s="124"/>
      <c r="I32" s="124"/>
      <c r="J32" s="86"/>
      <c r="K32" s="98" t="str">
        <f>B30</f>
        <v>RAFA NADAL CLUB "D"</v>
      </c>
      <c r="L32" s="170" t="s">
        <v>6</v>
      </c>
      <c r="M32" s="120" t="str">
        <f>B28</f>
        <v>CT POLLENSA</v>
      </c>
      <c r="N32" s="109">
        <v>0</v>
      </c>
      <c r="O32" s="109">
        <v>3</v>
      </c>
      <c r="P32" s="86"/>
      <c r="Q32" s="98" t="str">
        <f>B30</f>
        <v>RAFA NADAL CLUB "D"</v>
      </c>
      <c r="R32" s="170"/>
      <c r="S32" s="111" t="str">
        <f>B32</f>
        <v>DESCANSA</v>
      </c>
      <c r="T32" s="101"/>
      <c r="U32" s="101"/>
    </row>
    <row r="33" spans="1:22" ht="18.75" customHeight="1">
      <c r="A33" s="86"/>
      <c r="B33" s="86"/>
      <c r="C33" s="86"/>
      <c r="D33" s="86"/>
      <c r="E33" s="86"/>
      <c r="F33" s="86"/>
      <c r="G33" s="86"/>
      <c r="H33" s="86"/>
      <c r="I33" s="86"/>
      <c r="J33" s="86"/>
      <c r="K33" s="111" t="str">
        <f>B32</f>
        <v>DESCANSA</v>
      </c>
      <c r="L33" s="170"/>
      <c r="M33" s="120" t="str">
        <f>B29</f>
        <v>CT FELANITX "B"</v>
      </c>
      <c r="N33" s="101"/>
      <c r="O33" s="101"/>
      <c r="P33" s="86"/>
      <c r="Q33" s="98" t="str">
        <f>B29</f>
        <v>CT FELANITX "B"</v>
      </c>
      <c r="R33" s="170" t="s">
        <v>6</v>
      </c>
      <c r="S33" s="120" t="str">
        <f>B31</f>
        <v>DELTA TC</v>
      </c>
      <c r="T33" s="102">
        <v>1</v>
      </c>
      <c r="U33" s="102">
        <v>2</v>
      </c>
    </row>
    <row r="34" spans="1:22" ht="15" customHeight="1">
      <c r="A34" s="86"/>
      <c r="B34" s="86"/>
      <c r="C34" s="86"/>
      <c r="D34" s="86"/>
      <c r="E34" s="86"/>
      <c r="F34" s="86"/>
      <c r="G34" s="86"/>
      <c r="H34" s="86"/>
      <c r="I34" s="86"/>
      <c r="J34" s="86"/>
      <c r="K34" s="87" t="s">
        <v>68</v>
      </c>
      <c r="L34" s="171"/>
      <c r="M34" s="89"/>
      <c r="N34" s="114"/>
      <c r="O34" s="91"/>
      <c r="P34" s="86"/>
      <c r="Q34" s="126"/>
      <c r="R34" s="174"/>
      <c r="S34" s="126"/>
      <c r="T34" s="127"/>
      <c r="U34" s="127"/>
    </row>
    <row r="35" spans="1:22" ht="15" customHeight="1">
      <c r="A35" s="86"/>
      <c r="B35" s="86"/>
      <c r="C35" s="86"/>
      <c r="D35" s="86"/>
      <c r="E35" s="86"/>
      <c r="F35" s="86"/>
      <c r="G35" s="86"/>
      <c r="H35" s="86"/>
      <c r="I35" s="86"/>
      <c r="J35" s="86"/>
      <c r="K35" s="112" t="str">
        <f>B27</f>
        <v>RAFA NADAL CLUB "B"</v>
      </c>
      <c r="L35" s="170" t="s">
        <v>6</v>
      </c>
      <c r="M35" s="112" t="str">
        <f>B30</f>
        <v>RAFA NADAL CLUB "D"</v>
      </c>
      <c r="N35" s="102">
        <v>2</v>
      </c>
      <c r="O35" s="102">
        <v>1</v>
      </c>
      <c r="P35" s="86"/>
      <c r="Q35" s="86"/>
      <c r="R35" s="156"/>
      <c r="S35" s="86"/>
      <c r="T35" s="86"/>
      <c r="U35" s="86"/>
    </row>
    <row r="36" spans="1:22" ht="15" customHeight="1">
      <c r="A36" s="67"/>
      <c r="B36" s="72"/>
      <c r="C36" s="72"/>
      <c r="D36" s="67"/>
      <c r="E36" s="67"/>
      <c r="F36" s="67"/>
      <c r="G36" s="67"/>
      <c r="H36" s="67"/>
      <c r="I36" s="86"/>
      <c r="J36" s="86"/>
      <c r="K36" s="108" t="str">
        <f>B28</f>
        <v>CT POLLENSA</v>
      </c>
      <c r="L36" s="170" t="s">
        <v>6</v>
      </c>
      <c r="M36" s="98" t="str">
        <f>B29</f>
        <v>CT FELANITX "B"</v>
      </c>
      <c r="N36" s="109">
        <v>3</v>
      </c>
      <c r="O36" s="109">
        <v>0</v>
      </c>
      <c r="P36" s="86"/>
      <c r="Q36" s="86"/>
      <c r="R36" s="156"/>
      <c r="S36" s="86"/>
      <c r="T36" s="86"/>
      <c r="U36" s="86"/>
    </row>
    <row r="37" spans="1:22" ht="15" customHeight="1">
      <c r="A37" s="86"/>
      <c r="B37" s="86"/>
      <c r="C37" s="86"/>
      <c r="D37" s="86"/>
      <c r="E37" s="86"/>
      <c r="F37" s="86"/>
      <c r="G37" s="86"/>
      <c r="H37" s="86"/>
      <c r="I37" s="86"/>
      <c r="J37" s="86"/>
      <c r="K37" s="111" t="str">
        <f>B32</f>
        <v>DESCANSA</v>
      </c>
      <c r="L37" s="170"/>
      <c r="M37" s="120" t="str">
        <f>B31</f>
        <v>DELTA TC</v>
      </c>
      <c r="N37" s="101"/>
      <c r="O37" s="101"/>
      <c r="P37" s="86"/>
      <c r="Q37" s="86"/>
      <c r="R37" s="156"/>
      <c r="S37" s="86"/>
      <c r="T37" s="86"/>
      <c r="U37" s="86"/>
    </row>
    <row r="38" spans="1:22" ht="15" customHeight="1">
      <c r="A38" s="86"/>
      <c r="B38" s="86"/>
      <c r="C38" s="86"/>
      <c r="D38" s="86"/>
      <c r="E38" s="86"/>
      <c r="F38" s="86"/>
      <c r="G38" s="86"/>
      <c r="H38" s="86"/>
      <c r="I38" s="86"/>
      <c r="J38" s="86"/>
      <c r="K38" s="129"/>
      <c r="L38" s="174"/>
      <c r="M38" s="126"/>
      <c r="N38" s="127"/>
      <c r="O38" s="127"/>
      <c r="P38" s="86"/>
      <c r="Q38" s="126"/>
      <c r="R38" s="174"/>
      <c r="S38" s="126"/>
      <c r="T38" s="127"/>
      <c r="U38" s="127"/>
    </row>
    <row r="39" spans="1:22" ht="14.25" customHeight="1">
      <c r="A39" s="86"/>
      <c r="B39" s="86"/>
      <c r="C39" s="86"/>
      <c r="D39" s="86"/>
      <c r="E39" s="86"/>
      <c r="F39" s="86"/>
      <c r="G39" s="86"/>
      <c r="H39" s="86"/>
      <c r="I39" s="86"/>
      <c r="J39" s="86"/>
      <c r="K39" s="89"/>
      <c r="L39" s="186"/>
      <c r="M39" s="89"/>
      <c r="N39" s="90"/>
      <c r="O39" s="86"/>
      <c r="P39" s="86"/>
      <c r="Q39" s="126"/>
      <c r="R39" s="174"/>
      <c r="S39" s="126"/>
      <c r="T39" s="127"/>
      <c r="U39" s="127"/>
    </row>
    <row r="40" spans="1:22" ht="12" customHeight="1">
      <c r="A40" s="67"/>
      <c r="B40" s="72"/>
      <c r="C40" s="72"/>
      <c r="D40" s="67"/>
      <c r="E40" s="67"/>
      <c r="F40" s="67"/>
      <c r="G40" s="67"/>
      <c r="H40" s="67"/>
      <c r="I40" s="86"/>
      <c r="J40" s="86"/>
      <c r="K40" s="126"/>
      <c r="L40" s="174"/>
      <c r="M40" s="126"/>
      <c r="N40" s="127"/>
      <c r="O40" s="127"/>
      <c r="P40" s="86"/>
      <c r="Q40" s="86"/>
      <c r="R40" s="156"/>
      <c r="S40" s="86"/>
      <c r="T40" s="86"/>
      <c r="U40" s="86"/>
    </row>
    <row r="41" spans="1:22" ht="15.75" customHeight="1">
      <c r="B41" s="70" t="s">
        <v>18</v>
      </c>
      <c r="C41" s="130"/>
      <c r="D41" s="131"/>
      <c r="I41" s="67"/>
      <c r="J41" s="132"/>
      <c r="K41" s="132"/>
      <c r="L41" s="187"/>
      <c r="M41" s="210" t="s">
        <v>14</v>
      </c>
      <c r="N41" s="210"/>
      <c r="O41" s="210"/>
      <c r="P41" s="210"/>
      <c r="Q41" s="210"/>
      <c r="R41" s="210"/>
      <c r="S41" s="210"/>
      <c r="T41" s="210"/>
      <c r="U41" s="210"/>
      <c r="V41" s="210"/>
    </row>
    <row r="42" spans="1:22" ht="15" customHeight="1">
      <c r="A42" s="67"/>
      <c r="B42" s="130"/>
      <c r="C42" s="130"/>
      <c r="D42" s="130"/>
      <c r="E42" s="130"/>
      <c r="F42" s="130"/>
      <c r="G42" s="130"/>
      <c r="H42" s="130"/>
      <c r="I42" s="130"/>
      <c r="J42" s="133"/>
      <c r="K42" s="132"/>
      <c r="L42" s="187"/>
      <c r="M42" s="210"/>
      <c r="N42" s="210"/>
      <c r="O42" s="210"/>
      <c r="P42" s="210"/>
      <c r="Q42" s="210"/>
      <c r="R42" s="210"/>
      <c r="S42" s="210"/>
      <c r="T42" s="210"/>
      <c r="U42" s="210"/>
      <c r="V42" s="210"/>
    </row>
    <row r="43" spans="1:22" ht="12" customHeight="1">
      <c r="A43" s="67"/>
      <c r="B43" s="134" t="s">
        <v>54</v>
      </c>
      <c r="C43" s="130"/>
      <c r="D43" s="67"/>
      <c r="E43" s="67"/>
      <c r="F43" s="67"/>
      <c r="G43" s="217" t="s">
        <v>65</v>
      </c>
      <c r="H43" s="217"/>
      <c r="I43" s="217"/>
      <c r="J43" s="217"/>
      <c r="L43" s="187"/>
      <c r="M43" s="210"/>
      <c r="N43" s="210"/>
      <c r="O43" s="210"/>
      <c r="P43" s="210"/>
      <c r="Q43" s="210"/>
      <c r="R43" s="210"/>
      <c r="S43" s="210"/>
      <c r="T43" s="210"/>
      <c r="U43" s="210"/>
      <c r="V43" s="210"/>
    </row>
    <row r="44" spans="1:22">
      <c r="A44" s="67"/>
      <c r="B44" s="135"/>
      <c r="C44" s="218" t="s">
        <v>102</v>
      </c>
      <c r="D44" s="219"/>
      <c r="E44" s="219"/>
      <c r="F44" s="219"/>
      <c r="G44" s="130"/>
      <c r="H44" s="130"/>
      <c r="I44" s="130"/>
      <c r="J44" s="130"/>
      <c r="L44" s="183"/>
      <c r="M44" s="210"/>
      <c r="N44" s="210"/>
      <c r="O44" s="210"/>
      <c r="P44" s="210"/>
      <c r="Q44" s="210"/>
      <c r="R44" s="210"/>
      <c r="S44" s="210"/>
      <c r="T44" s="210"/>
      <c r="U44" s="210"/>
      <c r="V44" s="210"/>
    </row>
    <row r="45" spans="1:22">
      <c r="A45" s="67"/>
      <c r="B45" s="136" t="s">
        <v>100</v>
      </c>
      <c r="C45" s="214" t="s">
        <v>103</v>
      </c>
      <c r="D45" s="215"/>
      <c r="E45" s="215"/>
      <c r="F45" s="220"/>
      <c r="G45" s="137"/>
      <c r="H45" s="138"/>
      <c r="I45" s="138"/>
      <c r="J45" s="138"/>
      <c r="L45" s="183"/>
      <c r="M45" s="210"/>
      <c r="N45" s="210"/>
      <c r="O45" s="210"/>
      <c r="P45" s="210"/>
      <c r="Q45" s="210"/>
      <c r="R45" s="210"/>
      <c r="S45" s="210"/>
      <c r="T45" s="210"/>
      <c r="U45" s="210"/>
      <c r="V45" s="210"/>
    </row>
    <row r="46" spans="1:22">
      <c r="A46" s="67"/>
      <c r="B46" s="130"/>
      <c r="C46" s="139"/>
      <c r="D46" s="139"/>
      <c r="E46" s="139"/>
      <c r="F46" s="140"/>
      <c r="G46" s="221"/>
      <c r="H46" s="222"/>
      <c r="I46" s="222"/>
      <c r="J46" s="222"/>
    </row>
    <row r="47" spans="1:22" ht="14.4" customHeight="1">
      <c r="A47" s="67"/>
      <c r="B47" s="143" t="s">
        <v>9</v>
      </c>
      <c r="C47" s="139"/>
      <c r="D47" s="139"/>
      <c r="E47" s="139"/>
      <c r="F47" s="140"/>
      <c r="G47" s="214" t="s">
        <v>108</v>
      </c>
      <c r="H47" s="215"/>
      <c r="I47" s="215"/>
      <c r="J47" s="215"/>
    </row>
    <row r="48" spans="1:22">
      <c r="A48" s="67"/>
      <c r="B48" s="135"/>
      <c r="C48" s="211" t="s">
        <v>30</v>
      </c>
      <c r="D48" s="212"/>
      <c r="E48" s="212"/>
      <c r="F48" s="213"/>
      <c r="G48" s="137"/>
      <c r="H48" s="138"/>
      <c r="I48" s="138"/>
      <c r="J48" s="138"/>
    </row>
    <row r="49" spans="1:21">
      <c r="A49" s="67"/>
      <c r="B49" s="144" t="s">
        <v>30</v>
      </c>
      <c r="C49" s="214" t="s">
        <v>105</v>
      </c>
      <c r="D49" s="215"/>
      <c r="E49" s="215"/>
      <c r="F49" s="215"/>
      <c r="G49" s="145"/>
      <c r="H49" s="130"/>
      <c r="I49" s="130"/>
      <c r="J49" s="130"/>
    </row>
    <row r="50" spans="1:21">
      <c r="A50" s="67"/>
    </row>
    <row r="51" spans="1:21">
      <c r="A51" s="67"/>
    </row>
    <row r="52" spans="1:21">
      <c r="A52" s="67"/>
    </row>
    <row r="53" spans="1:21">
      <c r="A53" s="67"/>
    </row>
    <row r="54" spans="1:21">
      <c r="A54" s="67"/>
    </row>
    <row r="55" spans="1:21">
      <c r="A55" s="67"/>
    </row>
    <row r="56" spans="1:21">
      <c r="A56" s="67"/>
      <c r="L56" s="189"/>
      <c r="M56" s="91"/>
      <c r="N56" s="91"/>
      <c r="O56" s="91"/>
      <c r="P56" s="91"/>
      <c r="Q56" s="91"/>
      <c r="R56" s="189"/>
      <c r="S56" s="91"/>
      <c r="T56" s="91"/>
      <c r="U56" s="91"/>
    </row>
  </sheetData>
  <mergeCells count="9">
    <mergeCell ref="M41:V45"/>
    <mergeCell ref="C48:F48"/>
    <mergeCell ref="C49:F49"/>
    <mergeCell ref="B6:K6"/>
    <mergeCell ref="G43:J43"/>
    <mergeCell ref="C44:F44"/>
    <mergeCell ref="C45:F45"/>
    <mergeCell ref="G47:J47"/>
    <mergeCell ref="G46:J46"/>
  </mergeCells>
  <pageMargins left="0.70866141732283472" right="0.70866141732283472" top="0.74803149606299213" bottom="0.74803149606299213" header="0.31496062992125984" footer="0.31496062992125984"/>
  <pageSetup paperSize="9" scale="57" orientation="landscape" r:id="rId1"/>
  <ignoredErrors>
    <ignoredError sqref="Q14 K28 Q28"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1"/>
  <sheetViews>
    <sheetView showGridLines="0" workbookViewId="0">
      <selection activeCell="C11" sqref="C11:F11"/>
    </sheetView>
  </sheetViews>
  <sheetFormatPr baseColWidth="10" defaultRowHeight="14.4"/>
  <cols>
    <col min="1" max="1" width="3.6640625" style="69" customWidth="1"/>
    <col min="2" max="2" width="22" style="69" customWidth="1"/>
    <col min="3" max="3" width="6" style="69" customWidth="1"/>
    <col min="4" max="4" width="3.88671875" style="69" customWidth="1"/>
    <col min="5" max="5" width="4" style="69" customWidth="1"/>
    <col min="6" max="6" width="3.5546875" style="69" customWidth="1"/>
    <col min="7" max="7" width="5" style="69" customWidth="1"/>
    <col min="8" max="8" width="4.44140625" style="69" customWidth="1"/>
    <col min="9" max="9" width="5.109375" style="69" customWidth="1"/>
    <col min="10" max="10" width="3.88671875" style="69" customWidth="1"/>
    <col min="11" max="11" width="23.5546875" style="69" customWidth="1"/>
    <col min="12" max="12" width="3" style="69" customWidth="1"/>
    <col min="13" max="13" width="22.88671875" style="69" customWidth="1"/>
    <col min="14" max="14" width="3.5546875" style="69" customWidth="1"/>
    <col min="15" max="15" width="3.6640625" style="69" customWidth="1"/>
    <col min="16" max="16" width="9.109375" style="69" customWidth="1"/>
    <col min="17" max="17" width="23.109375" style="69" customWidth="1"/>
    <col min="18" max="18" width="2.6640625" style="69" customWidth="1"/>
    <col min="19" max="19" width="22" style="69" customWidth="1"/>
    <col min="20" max="20" width="3.44140625" style="69" customWidth="1"/>
    <col min="21" max="21" width="3.5546875" style="69" customWidth="1"/>
    <col min="22" max="16384" width="11.5546875" style="69"/>
  </cols>
  <sheetData>
    <row r="1" spans="1:22" ht="18">
      <c r="A1" s="67"/>
      <c r="B1" s="150" t="s">
        <v>57</v>
      </c>
      <c r="C1" s="68"/>
      <c r="D1" s="67"/>
      <c r="E1" s="67"/>
      <c r="F1" s="67"/>
      <c r="G1" s="67"/>
      <c r="H1" s="67"/>
      <c r="I1" s="67"/>
      <c r="J1" s="67"/>
      <c r="K1" s="67"/>
      <c r="L1" s="67"/>
      <c r="M1" s="67"/>
      <c r="N1" s="67"/>
      <c r="O1" s="67"/>
      <c r="P1" s="67"/>
      <c r="Q1" s="67"/>
      <c r="R1" s="67"/>
      <c r="S1" s="67"/>
      <c r="T1" s="67"/>
      <c r="U1" s="67"/>
      <c r="V1" s="67"/>
    </row>
    <row r="2" spans="1:22" ht="7.5" customHeight="1">
      <c r="A2" s="67"/>
      <c r="B2" s="67"/>
      <c r="C2" s="67"/>
      <c r="D2" s="67"/>
      <c r="E2" s="67"/>
      <c r="F2" s="67"/>
      <c r="G2" s="67"/>
      <c r="H2" s="67"/>
      <c r="I2" s="67"/>
      <c r="J2" s="67"/>
      <c r="K2" s="67"/>
      <c r="L2" s="67"/>
      <c r="M2" s="67"/>
      <c r="N2" s="67"/>
      <c r="O2" s="67"/>
      <c r="P2" s="67"/>
      <c r="Q2" s="67"/>
      <c r="R2" s="67"/>
      <c r="S2" s="67"/>
      <c r="T2" s="67"/>
      <c r="U2" s="67"/>
      <c r="V2" s="67"/>
    </row>
    <row r="3" spans="1:22" ht="14.25" customHeight="1">
      <c r="A3" s="67"/>
      <c r="B3" s="70" t="s">
        <v>45</v>
      </c>
      <c r="C3" s="146"/>
      <c r="D3" s="67"/>
      <c r="E3" s="67"/>
      <c r="F3" s="67"/>
      <c r="G3" s="72"/>
      <c r="H3" s="67"/>
      <c r="I3" s="67"/>
      <c r="J3" s="67"/>
      <c r="K3" s="67"/>
      <c r="L3" s="67"/>
      <c r="M3" s="67"/>
      <c r="N3" s="67"/>
      <c r="O3" s="67"/>
      <c r="P3" s="67"/>
      <c r="Q3" s="67"/>
      <c r="R3" s="67"/>
      <c r="S3" s="67"/>
      <c r="T3" s="67"/>
      <c r="U3" s="67"/>
      <c r="V3" s="67"/>
    </row>
    <row r="4" spans="1:22" s="67" customFormat="1" ht="12.9" customHeight="1">
      <c r="B4" s="71"/>
      <c r="C4" s="71"/>
      <c r="G4" s="72"/>
    </row>
    <row r="5" spans="1:22" ht="12.9" customHeight="1">
      <c r="A5" s="67"/>
      <c r="B5" s="74"/>
      <c r="C5" s="74"/>
      <c r="D5" s="67"/>
      <c r="E5" s="67"/>
      <c r="F5" s="67"/>
      <c r="G5" s="67"/>
      <c r="H5" s="67"/>
      <c r="I5" s="67"/>
      <c r="J5" s="67"/>
      <c r="K5" s="73"/>
      <c r="L5" s="67"/>
      <c r="M5" s="67"/>
      <c r="N5" s="67"/>
      <c r="O5" s="67"/>
      <c r="P5" s="67"/>
      <c r="Q5" s="67"/>
      <c r="R5" s="67"/>
      <c r="S5" s="67"/>
      <c r="T5" s="67"/>
      <c r="U5" s="67"/>
      <c r="V5" s="67"/>
    </row>
    <row r="6" spans="1:22" ht="12.9" customHeight="1">
      <c r="A6" s="67"/>
      <c r="B6" s="74"/>
      <c r="C6" s="74"/>
      <c r="D6" s="67"/>
      <c r="E6" s="67"/>
      <c r="F6" s="67"/>
      <c r="G6" s="67"/>
      <c r="H6" s="67"/>
      <c r="I6" s="67"/>
      <c r="J6" s="67"/>
      <c r="K6" s="73"/>
      <c r="L6" s="67"/>
      <c r="M6" s="67"/>
      <c r="N6" s="67"/>
      <c r="O6" s="67"/>
      <c r="P6" s="67"/>
      <c r="Q6" s="67"/>
      <c r="R6" s="67"/>
      <c r="S6" s="67"/>
      <c r="T6" s="67"/>
      <c r="U6" s="67"/>
      <c r="V6" s="67"/>
    </row>
    <row r="7" spans="1:22">
      <c r="B7" s="70" t="s">
        <v>81</v>
      </c>
      <c r="C7" s="130"/>
      <c r="D7" s="131"/>
    </row>
    <row r="8" spans="1:22">
      <c r="B8" s="130"/>
      <c r="C8" s="130"/>
      <c r="D8" s="130"/>
      <c r="E8" s="130"/>
      <c r="F8" s="130"/>
    </row>
    <row r="9" spans="1:22">
      <c r="B9" s="147" t="s">
        <v>9</v>
      </c>
      <c r="C9" s="130"/>
      <c r="D9" s="67"/>
      <c r="E9" s="67"/>
      <c r="F9" s="67"/>
    </row>
    <row r="10" spans="1:22">
      <c r="B10" s="148"/>
      <c r="C10" s="218"/>
      <c r="D10" s="219"/>
      <c r="E10" s="219"/>
      <c r="F10" s="219"/>
    </row>
    <row r="11" spans="1:22">
      <c r="B11" s="149" t="s">
        <v>30</v>
      </c>
      <c r="C11" s="214" t="s">
        <v>108</v>
      </c>
      <c r="D11" s="215"/>
      <c r="E11" s="215"/>
      <c r="F11" s="215"/>
    </row>
  </sheetData>
  <mergeCells count="2">
    <mergeCell ref="C10:F10"/>
    <mergeCell ref="C11:F11"/>
  </mergeCells>
  <pageMargins left="0.70866141732283472" right="0.70866141732283472" top="0.74803149606299213" bottom="0.74803149606299213" header="0.31496062992125984" footer="0.31496062992125984"/>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9"/>
  <sheetViews>
    <sheetView showGridLines="0" zoomScaleNormal="100" workbookViewId="0">
      <selection activeCell="C34" sqref="C34:F34"/>
    </sheetView>
  </sheetViews>
  <sheetFormatPr baseColWidth="10" defaultRowHeight="14.4"/>
  <cols>
    <col min="1" max="1" width="3.6640625" style="69" customWidth="1"/>
    <col min="2" max="2" width="22.33203125" style="69" customWidth="1"/>
    <col min="3" max="3" width="7.109375" style="69" customWidth="1"/>
    <col min="4" max="4" width="4.88671875" style="69" customWidth="1"/>
    <col min="5" max="5" width="4.33203125" style="69" customWidth="1"/>
    <col min="6" max="6" width="4.44140625" style="69" customWidth="1"/>
    <col min="7" max="7" width="5.33203125" style="69" customWidth="1"/>
    <col min="8" max="8" width="6.109375" style="69" customWidth="1"/>
    <col min="9" max="9" width="5.109375" style="69" customWidth="1"/>
    <col min="10" max="10" width="3.88671875" style="69" customWidth="1"/>
    <col min="11" max="11" width="23.5546875" style="69" customWidth="1"/>
    <col min="12" max="12" width="3" style="188" customWidth="1"/>
    <col min="13" max="13" width="22.88671875" style="69" customWidth="1"/>
    <col min="14" max="14" width="3.5546875" style="169" customWidth="1"/>
    <col min="15" max="15" width="3.6640625" style="169" customWidth="1"/>
    <col min="16" max="16" width="4" style="69" customWidth="1"/>
    <col min="17" max="17" width="23.109375" style="69" customWidth="1"/>
    <col min="18" max="18" width="2.6640625" style="188" customWidth="1"/>
    <col min="19" max="19" width="22.21875" style="69" customWidth="1"/>
    <col min="20" max="20" width="3.109375" style="169" bestFit="1" customWidth="1"/>
    <col min="21" max="21" width="3.5546875" style="169" customWidth="1"/>
    <col min="22" max="22" width="4.21875" style="69" customWidth="1"/>
    <col min="23" max="23" width="17.44140625" style="69" customWidth="1"/>
    <col min="24" max="24" width="15.21875" style="69" customWidth="1"/>
    <col min="25" max="25" width="10.6640625" style="69" customWidth="1"/>
    <col min="26" max="16384" width="11.5546875" style="69"/>
  </cols>
  <sheetData>
    <row r="1" spans="1:22" ht="18">
      <c r="A1" s="67"/>
      <c r="B1" s="150" t="s">
        <v>57</v>
      </c>
      <c r="C1" s="68"/>
      <c r="D1" s="67"/>
      <c r="E1" s="67"/>
      <c r="F1" s="67"/>
      <c r="G1" s="67"/>
      <c r="H1" s="67"/>
      <c r="I1" s="67"/>
      <c r="J1" s="67"/>
      <c r="K1" s="67"/>
      <c r="L1" s="183"/>
      <c r="M1" s="67"/>
      <c r="N1" s="151"/>
      <c r="O1" s="151"/>
      <c r="P1" s="67"/>
      <c r="Q1" s="67"/>
      <c r="R1" s="183"/>
      <c r="S1" s="67"/>
      <c r="T1" s="151"/>
      <c r="U1" s="151"/>
      <c r="V1" s="67"/>
    </row>
    <row r="2" spans="1:22" ht="7.5" customHeight="1">
      <c r="A2" s="67"/>
      <c r="B2" s="67"/>
      <c r="C2" s="67"/>
      <c r="D2" s="67"/>
      <c r="E2" s="67"/>
      <c r="F2" s="67"/>
      <c r="G2" s="67"/>
      <c r="H2" s="67"/>
      <c r="I2" s="67"/>
      <c r="J2" s="67"/>
      <c r="K2" s="67"/>
      <c r="L2" s="183"/>
      <c r="M2" s="67"/>
      <c r="N2" s="151"/>
      <c r="O2" s="151"/>
      <c r="P2" s="67"/>
      <c r="Q2" s="67"/>
      <c r="R2" s="183"/>
      <c r="S2" s="67"/>
      <c r="T2" s="151"/>
      <c r="U2" s="151"/>
      <c r="V2" s="67"/>
    </row>
    <row r="3" spans="1:22" ht="14.25" customHeight="1">
      <c r="A3" s="67"/>
      <c r="B3" s="70" t="s">
        <v>25</v>
      </c>
      <c r="C3" s="146"/>
      <c r="D3" s="67"/>
      <c r="E3" s="67"/>
      <c r="F3" s="67"/>
      <c r="G3" s="72"/>
      <c r="H3" s="67"/>
      <c r="I3" s="67"/>
      <c r="J3" s="67"/>
      <c r="K3" s="67"/>
      <c r="L3" s="183"/>
      <c r="M3" s="67"/>
      <c r="N3" s="151"/>
      <c r="O3" s="151"/>
      <c r="P3" s="67"/>
      <c r="Q3" s="67"/>
      <c r="R3" s="183"/>
      <c r="S3" s="67"/>
      <c r="T3" s="151"/>
      <c r="U3" s="151"/>
      <c r="V3" s="67"/>
    </row>
    <row r="4" spans="1:22" s="67" customFormat="1" ht="12.9" customHeight="1">
      <c r="B4" s="71"/>
      <c r="C4" s="71"/>
      <c r="G4" s="72"/>
      <c r="L4" s="183"/>
      <c r="N4" s="151"/>
      <c r="O4" s="151"/>
      <c r="R4" s="183"/>
      <c r="T4" s="151"/>
      <c r="U4" s="151"/>
    </row>
    <row r="5" spans="1:22" ht="14.25" customHeight="1">
      <c r="A5" s="67"/>
      <c r="B5" s="70" t="s">
        <v>17</v>
      </c>
      <c r="C5" s="146"/>
      <c r="D5" s="67"/>
      <c r="E5" s="67"/>
      <c r="F5" s="67"/>
      <c r="G5" s="67"/>
      <c r="H5" s="67"/>
      <c r="I5" s="67"/>
      <c r="J5" s="67"/>
      <c r="K5" s="73"/>
      <c r="L5" s="183"/>
      <c r="M5" s="67"/>
      <c r="N5" s="151"/>
      <c r="O5" s="151"/>
      <c r="P5" s="67"/>
      <c r="Q5" s="67"/>
      <c r="R5" s="183"/>
      <c r="S5" s="67"/>
      <c r="T5" s="151"/>
      <c r="U5" s="151"/>
      <c r="V5" s="67"/>
    </row>
    <row r="6" spans="1:22" ht="12.9" customHeight="1">
      <c r="A6" s="67"/>
      <c r="B6" s="216" t="s">
        <v>64</v>
      </c>
      <c r="C6" s="216"/>
      <c r="D6" s="216"/>
      <c r="E6" s="216"/>
      <c r="F6" s="216"/>
      <c r="G6" s="216"/>
      <c r="H6" s="216"/>
      <c r="I6" s="216"/>
      <c r="J6" s="216"/>
      <c r="K6" s="216"/>
      <c r="L6" s="183"/>
      <c r="M6" s="67"/>
      <c r="N6" s="151"/>
      <c r="O6" s="151"/>
      <c r="P6" s="67"/>
      <c r="Q6" s="67"/>
      <c r="R6" s="183"/>
      <c r="S6" s="67"/>
      <c r="T6" s="151"/>
      <c r="U6" s="151"/>
      <c r="V6" s="67"/>
    </row>
    <row r="7" spans="1:22" ht="12.9" customHeight="1">
      <c r="A7" s="67"/>
      <c r="B7" s="74"/>
      <c r="C7" s="74"/>
      <c r="D7" s="67"/>
      <c r="E7" s="67"/>
      <c r="F7" s="67"/>
      <c r="G7" s="67"/>
      <c r="H7" s="67"/>
      <c r="I7" s="67"/>
      <c r="J7" s="67"/>
      <c r="K7" s="73"/>
      <c r="L7" s="183"/>
      <c r="M7" s="67"/>
      <c r="N7" s="151"/>
      <c r="O7" s="151"/>
      <c r="P7" s="67"/>
      <c r="Q7" s="67"/>
      <c r="R7" s="183"/>
      <c r="S7" s="67"/>
      <c r="T7" s="151"/>
      <c r="U7" s="151"/>
      <c r="V7" s="67"/>
    </row>
    <row r="8" spans="1:22" ht="12.9" customHeight="1">
      <c r="A8" s="67"/>
      <c r="B8" s="75" t="s">
        <v>82</v>
      </c>
      <c r="C8" s="75"/>
      <c r="D8" s="75"/>
      <c r="E8" s="75"/>
      <c r="F8" s="75"/>
      <c r="G8" s="75"/>
      <c r="H8" s="75"/>
      <c r="I8" s="75"/>
      <c r="J8" s="75"/>
      <c r="K8" s="75"/>
      <c r="L8" s="184"/>
      <c r="M8" s="76"/>
      <c r="N8" s="76"/>
      <c r="O8" s="76"/>
      <c r="P8" s="76"/>
      <c r="Q8" s="76"/>
      <c r="R8" s="183"/>
      <c r="S8" s="67"/>
      <c r="T8" s="67"/>
      <c r="U8" s="67"/>
      <c r="V8" s="67"/>
    </row>
    <row r="9" spans="1:22" ht="12.9" customHeight="1">
      <c r="A9" s="67"/>
      <c r="B9" s="75" t="s">
        <v>83</v>
      </c>
      <c r="C9" s="75"/>
      <c r="D9" s="75"/>
      <c r="E9" s="75"/>
      <c r="F9" s="75"/>
      <c r="G9" s="75"/>
      <c r="H9" s="75"/>
      <c r="I9" s="75"/>
      <c r="J9" s="75"/>
      <c r="K9" s="75"/>
      <c r="L9" s="184"/>
      <c r="M9" s="76"/>
      <c r="N9" s="76"/>
      <c r="O9" s="76"/>
      <c r="P9" s="76"/>
      <c r="Q9" s="76"/>
      <c r="R9" s="183"/>
      <c r="S9" s="67"/>
      <c r="T9" s="67"/>
      <c r="U9" s="67"/>
      <c r="V9" s="67"/>
    </row>
    <row r="10" spans="1:22" ht="12.9" customHeight="1">
      <c r="A10" s="67"/>
      <c r="B10" s="75" t="s">
        <v>84</v>
      </c>
      <c r="C10" s="75"/>
      <c r="D10" s="75"/>
      <c r="E10" s="75"/>
      <c r="F10" s="75"/>
      <c r="G10" s="75"/>
      <c r="H10" s="75"/>
      <c r="I10" s="75"/>
      <c r="J10" s="75"/>
      <c r="K10" s="75"/>
      <c r="L10" s="184"/>
      <c r="M10" s="76"/>
      <c r="N10" s="76"/>
      <c r="O10" s="76"/>
      <c r="P10" s="76"/>
      <c r="Q10" s="76"/>
      <c r="R10" s="183"/>
      <c r="S10" s="67"/>
      <c r="T10" s="67"/>
      <c r="U10" s="67"/>
      <c r="V10" s="67"/>
    </row>
    <row r="11" spans="1:22" ht="12.9" customHeight="1">
      <c r="A11" s="67"/>
      <c r="B11" s="74"/>
      <c r="C11" s="74"/>
      <c r="D11" s="67"/>
      <c r="E11" s="67"/>
      <c r="F11" s="67"/>
      <c r="G11" s="67"/>
      <c r="H11" s="67"/>
      <c r="I11" s="67"/>
      <c r="J11" s="67"/>
      <c r="K11" s="73"/>
      <c r="L11" s="183"/>
      <c r="M11" s="67"/>
      <c r="N11" s="151"/>
      <c r="O11" s="151"/>
      <c r="P11" s="67"/>
      <c r="Q11" s="67"/>
      <c r="R11" s="183"/>
      <c r="S11" s="67"/>
      <c r="T11" s="151"/>
      <c r="U11" s="151"/>
      <c r="V11" s="67"/>
    </row>
    <row r="12" spans="1:22" s="86" customFormat="1" ht="13.5" customHeight="1" thickBot="1">
      <c r="A12" s="152"/>
      <c r="B12" s="153"/>
      <c r="C12" s="153"/>
      <c r="D12" s="154"/>
      <c r="E12" s="154"/>
      <c r="F12" s="154"/>
      <c r="G12" s="154"/>
      <c r="H12" s="154"/>
      <c r="I12" s="154"/>
      <c r="K12" s="126"/>
      <c r="L12" s="174"/>
      <c r="M12" s="126"/>
      <c r="N12" s="127"/>
      <c r="O12" s="127"/>
      <c r="Q12" s="126"/>
      <c r="R12" s="174"/>
      <c r="S12" s="126"/>
      <c r="T12" s="127"/>
      <c r="U12" s="127"/>
    </row>
    <row r="13" spans="1:22" s="91" customFormat="1" ht="17.100000000000001" customHeight="1" thickBot="1">
      <c r="A13" s="155"/>
      <c r="B13" s="80" t="s">
        <v>7</v>
      </c>
      <c r="C13" s="80" t="s">
        <v>27</v>
      </c>
      <c r="D13" s="81" t="s">
        <v>2</v>
      </c>
      <c r="E13" s="82" t="s">
        <v>0</v>
      </c>
      <c r="F13" s="83" t="s">
        <v>1</v>
      </c>
      <c r="G13" s="83" t="s">
        <v>3</v>
      </c>
      <c r="H13" s="84" t="s">
        <v>4</v>
      </c>
      <c r="I13" s="85" t="s">
        <v>5</v>
      </c>
      <c r="J13" s="86"/>
      <c r="K13" s="87" t="s">
        <v>71</v>
      </c>
      <c r="L13" s="171"/>
      <c r="M13" s="89"/>
      <c r="N13" s="90"/>
      <c r="O13" s="125"/>
      <c r="P13" s="86"/>
      <c r="Q13" s="87" t="s">
        <v>73</v>
      </c>
      <c r="R13" s="171"/>
      <c r="S13" s="89"/>
      <c r="T13" s="90"/>
      <c r="U13" s="125"/>
      <c r="V13" s="86"/>
    </row>
    <row r="14" spans="1:22" s="91" customFormat="1" ht="17.100000000000001" customHeight="1">
      <c r="A14" s="92">
        <v>1</v>
      </c>
      <c r="B14" s="181" t="s">
        <v>15</v>
      </c>
      <c r="C14" s="94">
        <v>1</v>
      </c>
      <c r="D14" s="95">
        <f>COUNT(N14,O17,T14)</f>
        <v>3</v>
      </c>
      <c r="E14" s="96">
        <f>IF(N14&gt;O14,1,0)+IF(O17&gt;N17,1,0)+IF(T14&gt;U14,1,0)</f>
        <v>2</v>
      </c>
      <c r="F14" s="96">
        <f>IF(N14&lt;O14,1,0)+IF(O17&lt;N17,1,0)+IF(T14&lt;U14,1,0)</f>
        <v>1</v>
      </c>
      <c r="G14" s="96">
        <f>VALUE(N14+O17+T14)</f>
        <v>12</v>
      </c>
      <c r="H14" s="96">
        <f>VALUE(O14+N17+U14)</f>
        <v>-7</v>
      </c>
      <c r="I14" s="97">
        <f>AVERAGE(G14-H14)</f>
        <v>19</v>
      </c>
      <c r="J14" s="156"/>
      <c r="K14" s="98" t="str">
        <f>B14</f>
        <v>CT FELANITX</v>
      </c>
      <c r="L14" s="170" t="s">
        <v>6</v>
      </c>
      <c r="M14" s="108" t="str">
        <f>B17</f>
        <v>DELTA TC</v>
      </c>
      <c r="N14" s="109">
        <v>2</v>
      </c>
      <c r="O14" s="109">
        <v>3</v>
      </c>
      <c r="P14" s="157"/>
      <c r="Q14" s="112" t="str">
        <f>B14</f>
        <v>CT FELANITX</v>
      </c>
      <c r="R14" s="170" t="s">
        <v>6</v>
      </c>
      <c r="S14" s="112" t="str">
        <f>B15</f>
        <v>PLAYAS SANTA PONSA TC</v>
      </c>
      <c r="T14" s="102">
        <v>5</v>
      </c>
      <c r="U14" s="102">
        <v>0</v>
      </c>
      <c r="V14" s="86"/>
    </row>
    <row r="15" spans="1:22" s="91" customFormat="1" ht="17.100000000000001" customHeight="1">
      <c r="A15" s="103">
        <v>2</v>
      </c>
      <c r="B15" s="104" t="s">
        <v>35</v>
      </c>
      <c r="C15" s="105">
        <v>3</v>
      </c>
      <c r="D15" s="106">
        <f>COUNT(N15,O18,U14)</f>
        <v>3</v>
      </c>
      <c r="E15" s="106">
        <f>IF(N15&gt;O15,1,0)+IF(O18&gt;N18,1,0)+IF(U14&gt;T14,1,0)</f>
        <v>2</v>
      </c>
      <c r="F15" s="106">
        <f>IF(N15&lt;O15,1,0)+IF(O18&lt;N18,1,0)+IF(U14&lt;T14,1,0)</f>
        <v>1</v>
      </c>
      <c r="G15" s="106">
        <f>VALUE(N15+O18+U14)</f>
        <v>7</v>
      </c>
      <c r="H15" s="106">
        <f>VALUE(O15+N18+T14)</f>
        <v>8</v>
      </c>
      <c r="I15" s="107">
        <f>AVERAGE(G15-H15)</f>
        <v>-1</v>
      </c>
      <c r="J15" s="156"/>
      <c r="K15" s="98" t="str">
        <f>B15</f>
        <v>PLAYAS SANTA PONSA TC</v>
      </c>
      <c r="L15" s="170" t="s">
        <v>6</v>
      </c>
      <c r="M15" s="108" t="str">
        <f>B16</f>
        <v>MATCH POINT TC</v>
      </c>
      <c r="N15" s="109">
        <v>4</v>
      </c>
      <c r="O15" s="109">
        <v>1</v>
      </c>
      <c r="P15" s="157"/>
      <c r="Q15" s="108" t="str">
        <f>B16</f>
        <v>MATCH POINT TC</v>
      </c>
      <c r="R15" s="170" t="s">
        <v>6</v>
      </c>
      <c r="S15" s="112" t="str">
        <f>B17</f>
        <v>DELTA TC</v>
      </c>
      <c r="T15" s="179">
        <v>-10</v>
      </c>
      <c r="U15" s="179">
        <v>5</v>
      </c>
      <c r="V15" s="86"/>
    </row>
    <row r="16" spans="1:22" s="91" customFormat="1" ht="17.100000000000001" customHeight="1">
      <c r="A16" s="103">
        <v>3</v>
      </c>
      <c r="B16" s="104" t="s">
        <v>29</v>
      </c>
      <c r="C16" s="105"/>
      <c r="D16" s="106">
        <f>COUNT(O15,N17,T15)</f>
        <v>3</v>
      </c>
      <c r="E16" s="106">
        <f>IF(N17&gt;O17,1,0)+IF(O15&gt;N15,1,0)+IF(T15&gt;U15,1,0)</f>
        <v>0</v>
      </c>
      <c r="F16" s="106">
        <f>IF(N17&lt;O17,1,0)+IF(O15&lt;N15,1,0)+IF(T15&lt;U15,1,0)</f>
        <v>3</v>
      </c>
      <c r="G16" s="106">
        <f>VALUE(O15+N17+T15)</f>
        <v>-19</v>
      </c>
      <c r="H16" s="106">
        <f>VALUE(N15+O17+U15)</f>
        <v>14</v>
      </c>
      <c r="I16" s="107">
        <f>AVERAGE(G16-H16)</f>
        <v>-33</v>
      </c>
      <c r="J16" s="86"/>
      <c r="K16" s="87" t="s">
        <v>72</v>
      </c>
      <c r="L16" s="171"/>
      <c r="M16" s="89"/>
      <c r="N16" s="90"/>
      <c r="O16" s="79"/>
      <c r="P16" s="78"/>
      <c r="Q16" s="78"/>
      <c r="R16" s="185"/>
      <c r="S16" s="78"/>
      <c r="T16" s="79"/>
      <c r="U16" s="125"/>
      <c r="V16" s="86"/>
    </row>
    <row r="17" spans="1:25" s="91" customFormat="1" ht="17.100000000000001" customHeight="1" thickBot="1">
      <c r="A17" s="115">
        <v>4</v>
      </c>
      <c r="B17" s="203" t="s">
        <v>26</v>
      </c>
      <c r="C17" s="117"/>
      <c r="D17" s="118">
        <f>COUNT(O14,N18,U15)</f>
        <v>3</v>
      </c>
      <c r="E17" s="158">
        <f>IF(O14&gt;N14,1,0)+IF(N18&gt;O18,1,0)+IF(U15&gt;T15,1,0)</f>
        <v>2</v>
      </c>
      <c r="F17" s="158">
        <f>IF(O14&lt;N14,1,0)+IF(N18&lt;O18,1,0)+IF(U15&lt;T15,1,0)</f>
        <v>1</v>
      </c>
      <c r="G17" s="158">
        <f>VALUE(O14+N18+U15)</f>
        <v>10</v>
      </c>
      <c r="H17" s="158">
        <f>VALUE(N14+O18+T15)</f>
        <v>-5</v>
      </c>
      <c r="I17" s="159">
        <f>AVERAGE(G17-H17)</f>
        <v>15</v>
      </c>
      <c r="J17" s="86"/>
      <c r="K17" s="108" t="str">
        <f>B16</f>
        <v>MATCH POINT TC</v>
      </c>
      <c r="L17" s="170" t="s">
        <v>6</v>
      </c>
      <c r="M17" s="108" t="str">
        <f>B14</f>
        <v>CT FELANITX</v>
      </c>
      <c r="N17" s="180">
        <v>-10</v>
      </c>
      <c r="O17" s="180">
        <v>5</v>
      </c>
      <c r="P17" s="78"/>
      <c r="Q17" s="78"/>
      <c r="R17" s="185"/>
      <c r="S17" s="78"/>
      <c r="T17" s="79"/>
      <c r="U17" s="125"/>
      <c r="V17" s="86"/>
    </row>
    <row r="18" spans="1:25" s="91" customFormat="1" ht="17.100000000000001" customHeight="1">
      <c r="A18" s="86"/>
      <c r="B18" s="86"/>
      <c r="C18" s="86"/>
      <c r="D18" s="86"/>
      <c r="E18" s="86"/>
      <c r="F18" s="86"/>
      <c r="G18" s="86"/>
      <c r="H18" s="86"/>
      <c r="I18" s="86"/>
      <c r="J18" s="86"/>
      <c r="K18" s="108" t="str">
        <f>B17</f>
        <v>DELTA TC</v>
      </c>
      <c r="L18" s="170" t="s">
        <v>6</v>
      </c>
      <c r="M18" s="108" t="str">
        <f>B15</f>
        <v>PLAYAS SANTA PONSA TC</v>
      </c>
      <c r="N18" s="109">
        <v>2</v>
      </c>
      <c r="O18" s="109">
        <v>3</v>
      </c>
      <c r="P18" s="78"/>
      <c r="Q18" s="78"/>
      <c r="R18" s="185"/>
      <c r="S18" s="78"/>
      <c r="T18" s="79"/>
      <c r="U18" s="125"/>
      <c r="V18" s="86"/>
    </row>
    <row r="19" spans="1:25" s="86" customFormat="1" ht="17.100000000000001" customHeight="1">
      <c r="A19" s="121"/>
      <c r="B19" s="122" t="s">
        <v>11</v>
      </c>
      <c r="C19" s="122"/>
      <c r="D19" s="124"/>
      <c r="E19" s="124"/>
      <c r="F19" s="124"/>
      <c r="G19" s="124"/>
      <c r="H19" s="124"/>
      <c r="I19" s="124"/>
      <c r="K19" s="160"/>
      <c r="L19" s="172"/>
      <c r="M19" s="160"/>
      <c r="N19" s="161"/>
      <c r="O19" s="161"/>
      <c r="P19" s="162"/>
      <c r="Q19" s="160"/>
      <c r="R19" s="172"/>
      <c r="S19" s="163"/>
      <c r="T19" s="161"/>
      <c r="U19" s="161"/>
    </row>
    <row r="20" spans="1:25" s="91" customFormat="1" ht="17.100000000000001" customHeight="1">
      <c r="A20" s="86"/>
      <c r="B20" s="86"/>
      <c r="C20" s="86"/>
      <c r="D20" s="86"/>
      <c r="E20" s="86"/>
      <c r="F20" s="86"/>
      <c r="G20" s="86"/>
      <c r="H20" s="86"/>
      <c r="I20" s="86"/>
      <c r="J20" s="86"/>
      <c r="K20" s="160"/>
      <c r="L20" s="172"/>
      <c r="M20" s="160"/>
      <c r="N20" s="161"/>
      <c r="O20" s="161"/>
      <c r="P20" s="162"/>
      <c r="Q20" s="162"/>
      <c r="R20" s="192"/>
      <c r="S20" s="162"/>
      <c r="T20" s="164"/>
      <c r="U20" s="164"/>
      <c r="V20" s="86"/>
    </row>
    <row r="21" spans="1:25" ht="17.100000000000001" customHeight="1">
      <c r="A21" s="86"/>
      <c r="B21" s="86"/>
      <c r="C21" s="86"/>
      <c r="D21" s="86"/>
      <c r="E21" s="86"/>
      <c r="F21" s="86"/>
      <c r="G21" s="86"/>
      <c r="H21" s="86"/>
      <c r="I21" s="86"/>
      <c r="J21" s="86"/>
      <c r="K21" s="86"/>
      <c r="L21" s="156"/>
      <c r="M21" s="86"/>
      <c r="N21" s="125"/>
      <c r="O21" s="125"/>
      <c r="P21" s="86"/>
      <c r="Q21" s="86"/>
      <c r="R21" s="156"/>
      <c r="S21" s="86"/>
      <c r="T21" s="125"/>
      <c r="U21" s="125"/>
      <c r="V21" s="67"/>
    </row>
    <row r="22" spans="1:25" ht="17.100000000000001" customHeight="1" thickBot="1">
      <c r="A22" s="86"/>
      <c r="B22" s="86"/>
      <c r="C22" s="86"/>
      <c r="D22" s="86"/>
      <c r="E22" s="86"/>
      <c r="F22" s="86"/>
      <c r="G22" s="86"/>
      <c r="H22" s="86"/>
      <c r="I22" s="86"/>
      <c r="J22" s="86"/>
      <c r="K22" s="86"/>
      <c r="L22" s="156"/>
      <c r="M22" s="86"/>
      <c r="N22" s="125"/>
      <c r="O22" s="125"/>
      <c r="P22" s="86"/>
      <c r="Q22" s="86"/>
      <c r="R22" s="156"/>
      <c r="S22" s="86"/>
      <c r="T22" s="125"/>
      <c r="U22" s="125"/>
      <c r="V22" s="67"/>
    </row>
    <row r="23" spans="1:25" s="91" customFormat="1" ht="17.100000000000001" customHeight="1" thickBot="1">
      <c r="A23" s="155"/>
      <c r="B23" s="80" t="s">
        <v>8</v>
      </c>
      <c r="C23" s="80" t="s">
        <v>27</v>
      </c>
      <c r="D23" s="81" t="s">
        <v>2</v>
      </c>
      <c r="E23" s="82" t="s">
        <v>0</v>
      </c>
      <c r="F23" s="83" t="s">
        <v>1</v>
      </c>
      <c r="G23" s="83" t="s">
        <v>3</v>
      </c>
      <c r="H23" s="84" t="s">
        <v>4</v>
      </c>
      <c r="I23" s="85" t="s">
        <v>5</v>
      </c>
      <c r="J23" s="86"/>
      <c r="K23" s="87" t="s">
        <v>71</v>
      </c>
      <c r="L23" s="171"/>
      <c r="M23" s="89"/>
      <c r="N23" s="90"/>
      <c r="O23" s="125"/>
      <c r="P23" s="86"/>
      <c r="Q23" s="87" t="s">
        <v>73</v>
      </c>
      <c r="R23" s="171"/>
      <c r="S23" s="89"/>
      <c r="T23" s="90"/>
      <c r="U23" s="125"/>
      <c r="V23" s="86"/>
    </row>
    <row r="24" spans="1:25" s="91" customFormat="1" ht="17.100000000000001" customHeight="1">
      <c r="A24" s="92">
        <v>1</v>
      </c>
      <c r="B24" s="181" t="s">
        <v>12</v>
      </c>
      <c r="C24" s="94">
        <v>2</v>
      </c>
      <c r="D24" s="95">
        <f>COUNT(N24,O27,T24)</f>
        <v>3</v>
      </c>
      <c r="E24" s="96">
        <f>IF(N24&gt;O24,1,0)+IF(O27&gt;N27,1,0)+IF(T24&gt;U24,1,0)</f>
        <v>3</v>
      </c>
      <c r="F24" s="96">
        <f>IF(N24&lt;O24,1,0)+IF(O27&lt;N27,1,0)+IF(T24&lt;U24,1,0)</f>
        <v>0</v>
      </c>
      <c r="G24" s="96">
        <f>VALUE(N24+O27+T24)</f>
        <v>13</v>
      </c>
      <c r="H24" s="96">
        <f>VALUE(O24+N27+U24)</f>
        <v>2</v>
      </c>
      <c r="I24" s="97">
        <f>AVERAGE(G24-H24)</f>
        <v>11</v>
      </c>
      <c r="J24" s="156"/>
      <c r="K24" s="98" t="str">
        <f>B24</f>
        <v>CT PORTO CRISTO</v>
      </c>
      <c r="L24" s="170" t="s">
        <v>6</v>
      </c>
      <c r="M24" s="108" t="str">
        <f>B27</f>
        <v>TC BINISSALEM</v>
      </c>
      <c r="N24" s="109">
        <v>5</v>
      </c>
      <c r="O24" s="109">
        <v>0</v>
      </c>
      <c r="Q24" s="98" t="str">
        <f>B24</f>
        <v>CT PORTO CRISTO</v>
      </c>
      <c r="R24" s="170" t="s">
        <v>6</v>
      </c>
      <c r="S24" s="112" t="str">
        <f>B25</f>
        <v>MALLORCA TC TEULERA</v>
      </c>
      <c r="T24" s="102">
        <v>3</v>
      </c>
      <c r="U24" s="102">
        <v>2</v>
      </c>
      <c r="V24" s="86"/>
    </row>
    <row r="25" spans="1:25" s="91" customFormat="1" ht="17.100000000000001" customHeight="1">
      <c r="A25" s="103">
        <v>2</v>
      </c>
      <c r="B25" s="104" t="s">
        <v>34</v>
      </c>
      <c r="C25" s="105">
        <v>4</v>
      </c>
      <c r="D25" s="106">
        <f>COUNT(N25,O28,U24)</f>
        <v>3</v>
      </c>
      <c r="E25" s="106">
        <f>IF(N25&gt;O25,1,0)+IF(O28&gt;N28,1,0)+IF(U24&gt;T24,1,0)</f>
        <v>1</v>
      </c>
      <c r="F25" s="106">
        <f>IF(N25&lt;O25,1,0)+IF(O28&lt;N28,1,0)+IF(U24&lt;T24,1,0)</f>
        <v>2</v>
      </c>
      <c r="G25" s="106">
        <f>VALUE(N25+O28+U24)</f>
        <v>8</v>
      </c>
      <c r="H25" s="106">
        <f>VALUE(O25+N28+T24)</f>
        <v>7</v>
      </c>
      <c r="I25" s="107">
        <f>AVERAGE(G25-H25)</f>
        <v>1</v>
      </c>
      <c r="J25" s="156"/>
      <c r="K25" s="112" t="str">
        <f>B25</f>
        <v>MALLORCA TC TEULERA</v>
      </c>
      <c r="L25" s="170" t="s">
        <v>6</v>
      </c>
      <c r="M25" s="99" t="str">
        <f>B26</f>
        <v>SOMETIMES TC</v>
      </c>
      <c r="N25" s="102">
        <v>2</v>
      </c>
      <c r="O25" s="102">
        <v>3</v>
      </c>
      <c r="P25" s="165"/>
      <c r="Q25" s="108" t="str">
        <f>B26</f>
        <v>SOMETIMES TC</v>
      </c>
      <c r="R25" s="170" t="s">
        <v>6</v>
      </c>
      <c r="S25" s="112" t="str">
        <f>B27</f>
        <v>TC BINISSALEM</v>
      </c>
      <c r="T25" s="109">
        <v>3</v>
      </c>
      <c r="U25" s="109">
        <v>2</v>
      </c>
      <c r="V25" s="86"/>
    </row>
    <row r="26" spans="1:25" s="91" customFormat="1" ht="17.100000000000001" customHeight="1">
      <c r="A26" s="103">
        <v>3</v>
      </c>
      <c r="B26" s="182" t="s">
        <v>32</v>
      </c>
      <c r="C26" s="105"/>
      <c r="D26" s="106">
        <f>COUNT(O25,N27,T25)</f>
        <v>3</v>
      </c>
      <c r="E26" s="166">
        <f>IF(N27&gt;O27,1,0)+IF(O25&gt;N25,1,0)+IF(T25&gt;U25,1,0)</f>
        <v>2</v>
      </c>
      <c r="F26" s="166">
        <f>IF(N27&lt;O27,1,0)+IF(O25&lt;N25,1,0)+IF(T25&lt;U25,1,0)</f>
        <v>1</v>
      </c>
      <c r="G26" s="166">
        <f>VALUE(O25+N27+T25)</f>
        <v>6</v>
      </c>
      <c r="H26" s="166">
        <f>VALUE(N25+O27+U25)</f>
        <v>9</v>
      </c>
      <c r="I26" s="167">
        <f>AVERAGE(G26-H26)</f>
        <v>-3</v>
      </c>
      <c r="J26" s="86"/>
      <c r="K26" s="87" t="s">
        <v>72</v>
      </c>
      <c r="L26" s="171"/>
      <c r="M26" s="89"/>
      <c r="N26" s="90"/>
      <c r="O26" s="125"/>
      <c r="P26" s="86"/>
      <c r="Q26" s="86"/>
      <c r="R26" s="156"/>
      <c r="S26" s="86"/>
      <c r="T26" s="125"/>
      <c r="U26" s="125"/>
      <c r="V26" s="86"/>
    </row>
    <row r="27" spans="1:25" s="91" customFormat="1" ht="17.100000000000001" customHeight="1" thickBot="1">
      <c r="A27" s="115">
        <v>4</v>
      </c>
      <c r="B27" s="116" t="s">
        <v>60</v>
      </c>
      <c r="C27" s="117"/>
      <c r="D27" s="118">
        <f>COUNT(O24,N28,U25)</f>
        <v>3</v>
      </c>
      <c r="E27" s="118">
        <f>IF(O24&gt;N24,1,0)+IF(N28&gt;O28,1,0)+IF(U25&gt;T25,1,0)</f>
        <v>0</v>
      </c>
      <c r="F27" s="118">
        <f>IF(O24&lt;N24,1,0)+IF(N28&lt;O28,1,0)+IF(U25&lt;T25,1,0)</f>
        <v>3</v>
      </c>
      <c r="G27" s="118">
        <f>VALUE(O24+N28+U25)</f>
        <v>3</v>
      </c>
      <c r="H27" s="118">
        <f>VALUE(N24+O28+T25)</f>
        <v>12</v>
      </c>
      <c r="I27" s="119">
        <f>AVERAGE(G27-H27)</f>
        <v>-9</v>
      </c>
      <c r="J27" s="86"/>
      <c r="K27" s="108" t="str">
        <f>B26</f>
        <v>SOMETIMES TC</v>
      </c>
      <c r="L27" s="170" t="s">
        <v>6</v>
      </c>
      <c r="M27" s="108" t="str">
        <f>B24</f>
        <v>CT PORTO CRISTO</v>
      </c>
      <c r="N27" s="102">
        <v>0</v>
      </c>
      <c r="O27" s="102">
        <v>5</v>
      </c>
      <c r="P27" s="86"/>
      <c r="Q27" s="86"/>
      <c r="R27" s="156"/>
      <c r="S27" s="86"/>
      <c r="T27" s="125"/>
      <c r="U27" s="125"/>
      <c r="V27" s="86"/>
    </row>
    <row r="28" spans="1:25" s="91" customFormat="1" ht="17.100000000000001" customHeight="1">
      <c r="A28" s="86"/>
      <c r="B28" s="86"/>
      <c r="C28" s="86"/>
      <c r="D28" s="86"/>
      <c r="E28" s="86"/>
      <c r="F28" s="86"/>
      <c r="G28" s="86"/>
      <c r="H28" s="86"/>
      <c r="I28" s="86"/>
      <c r="J28" s="86"/>
      <c r="K28" s="108" t="str">
        <f>B27</f>
        <v>TC BINISSALEM</v>
      </c>
      <c r="L28" s="170" t="s">
        <v>6</v>
      </c>
      <c r="M28" s="108" t="str">
        <f>B25</f>
        <v>MALLORCA TC TEULERA</v>
      </c>
      <c r="N28" s="102">
        <v>1</v>
      </c>
      <c r="O28" s="102">
        <v>4</v>
      </c>
      <c r="P28" s="86"/>
      <c r="Q28" s="86"/>
      <c r="R28" s="156"/>
      <c r="S28" s="86"/>
      <c r="T28" s="125"/>
      <c r="U28" s="125"/>
      <c r="V28" s="86"/>
    </row>
    <row r="29" spans="1:25" s="91" customFormat="1" ht="14.1" customHeight="1">
      <c r="A29" s="86"/>
      <c r="B29" s="86"/>
      <c r="C29" s="86"/>
      <c r="D29" s="86"/>
      <c r="E29" s="86"/>
      <c r="F29" s="86"/>
      <c r="G29" s="86"/>
      <c r="H29" s="86"/>
      <c r="I29" s="86"/>
      <c r="J29" s="86"/>
      <c r="K29" s="129"/>
      <c r="L29" s="174"/>
      <c r="M29" s="126"/>
      <c r="N29" s="127"/>
      <c r="O29" s="127"/>
      <c r="P29" s="86"/>
      <c r="Q29" s="86"/>
      <c r="R29" s="156"/>
      <c r="S29" s="86"/>
      <c r="T29" s="125"/>
      <c r="U29" s="125"/>
      <c r="V29" s="86"/>
    </row>
    <row r="30" spans="1:25" s="91" customFormat="1" ht="14.1" customHeight="1">
      <c r="A30" s="86"/>
      <c r="B30" s="86"/>
      <c r="C30" s="86"/>
      <c r="D30" s="86"/>
      <c r="E30" s="86"/>
      <c r="F30" s="86"/>
      <c r="G30" s="86"/>
      <c r="H30" s="86"/>
      <c r="I30" s="86"/>
      <c r="J30" s="86"/>
      <c r="K30" s="129"/>
      <c r="L30" s="174"/>
      <c r="M30" s="126"/>
      <c r="N30" s="127"/>
      <c r="O30" s="127"/>
      <c r="P30" s="86"/>
      <c r="Q30" s="86"/>
      <c r="R30" s="156"/>
      <c r="S30" s="86"/>
      <c r="T30" s="125"/>
      <c r="U30" s="125"/>
      <c r="V30" s="86"/>
    </row>
    <row r="31" spans="1:25" ht="21" customHeight="1" thickBot="1">
      <c r="B31" s="146" t="s">
        <v>18</v>
      </c>
      <c r="C31" s="168"/>
      <c r="H31" s="67"/>
      <c r="I31" s="67"/>
      <c r="J31" s="132"/>
      <c r="K31" s="132"/>
      <c r="L31" s="187"/>
      <c r="M31" s="67"/>
      <c r="N31" s="151"/>
      <c r="O31" s="151"/>
      <c r="P31" s="67"/>
      <c r="Q31" s="67"/>
      <c r="R31" s="183"/>
      <c r="S31" s="67"/>
      <c r="T31" s="151"/>
      <c r="U31" s="151"/>
      <c r="V31" s="67"/>
    </row>
    <row r="32" spans="1:25" ht="28.2" customHeight="1" thickBot="1">
      <c r="A32" s="67"/>
      <c r="B32" s="67"/>
      <c r="C32" s="67"/>
      <c r="D32" s="67"/>
      <c r="E32" s="67"/>
      <c r="F32" s="67"/>
      <c r="G32" s="67"/>
      <c r="H32" s="67"/>
      <c r="I32" s="67"/>
      <c r="J32" s="132"/>
      <c r="K32" s="190" t="s">
        <v>85</v>
      </c>
      <c r="L32" s="191"/>
      <c r="M32"/>
      <c r="N32"/>
      <c r="O32"/>
      <c r="P32"/>
      <c r="Q32"/>
      <c r="R32" s="191"/>
      <c r="S32"/>
      <c r="V32" s="195"/>
      <c r="W32" s="196" t="s">
        <v>7</v>
      </c>
      <c r="X32" s="197" t="s">
        <v>86</v>
      </c>
      <c r="Y32" s="197" t="s">
        <v>87</v>
      </c>
    </row>
    <row r="33" spans="2:25">
      <c r="B33" s="134" t="s">
        <v>15</v>
      </c>
      <c r="C33" s="130"/>
      <c r="D33" s="67"/>
      <c r="E33" s="67"/>
      <c r="F33" s="67"/>
      <c r="G33" s="217" t="s">
        <v>65</v>
      </c>
      <c r="H33" s="217"/>
      <c r="I33" s="217"/>
      <c r="J33" s="217"/>
      <c r="K33" s="139" t="s">
        <v>88</v>
      </c>
      <c r="L33" s="191"/>
      <c r="M33"/>
      <c r="N33"/>
      <c r="O33"/>
      <c r="P33"/>
      <c r="Q33"/>
      <c r="R33" s="191"/>
      <c r="S33"/>
      <c r="V33" s="198">
        <v>1</v>
      </c>
      <c r="W33" s="181" t="s">
        <v>15</v>
      </c>
      <c r="X33" s="199" t="s">
        <v>89</v>
      </c>
      <c r="Y33" s="199" t="s">
        <v>90</v>
      </c>
    </row>
    <row r="34" spans="2:25">
      <c r="B34" s="135"/>
      <c r="C34" s="218" t="s">
        <v>15</v>
      </c>
      <c r="D34" s="219"/>
      <c r="E34" s="219"/>
      <c r="F34" s="219"/>
      <c r="G34" s="130"/>
      <c r="H34" s="130"/>
      <c r="I34" s="130"/>
      <c r="J34" s="130"/>
      <c r="M34" s="126"/>
      <c r="N34" s="127"/>
      <c r="O34" s="127"/>
      <c r="P34" s="86"/>
      <c r="Q34" s="86"/>
      <c r="R34" s="156"/>
      <c r="S34" s="86"/>
      <c r="V34" s="200">
        <v>2</v>
      </c>
      <c r="W34" s="104" t="s">
        <v>35</v>
      </c>
      <c r="X34" s="201" t="s">
        <v>93</v>
      </c>
      <c r="Y34" s="201" t="s">
        <v>94</v>
      </c>
    </row>
    <row r="35" spans="2:25" ht="15" thickBot="1">
      <c r="B35" s="136" t="s">
        <v>32</v>
      </c>
      <c r="C35" s="214" t="s">
        <v>101</v>
      </c>
      <c r="D35" s="215"/>
      <c r="E35" s="215"/>
      <c r="F35" s="220"/>
      <c r="G35" s="137"/>
      <c r="H35" s="138"/>
      <c r="I35" s="138"/>
      <c r="J35" s="138"/>
      <c r="M35" s="67"/>
      <c r="N35" s="151"/>
      <c r="O35" s="151"/>
      <c r="P35" s="67"/>
      <c r="Q35" s="67"/>
      <c r="R35" s="183"/>
      <c r="S35" s="67"/>
      <c r="V35" s="202">
        <v>3</v>
      </c>
      <c r="W35" s="203" t="s">
        <v>26</v>
      </c>
      <c r="X35" s="201" t="s">
        <v>91</v>
      </c>
      <c r="Y35" s="201" t="s">
        <v>92</v>
      </c>
    </row>
    <row r="36" spans="2:25">
      <c r="B36" s="130"/>
      <c r="C36" s="139"/>
      <c r="D36" s="139"/>
      <c r="E36" s="139"/>
      <c r="F36" s="140"/>
      <c r="G36" s="221"/>
      <c r="H36" s="222"/>
      <c r="I36" s="222"/>
      <c r="J36" s="222"/>
      <c r="M36" s="126"/>
      <c r="N36" s="127"/>
      <c r="O36" s="127"/>
      <c r="P36" s="86"/>
      <c r="Q36" s="86"/>
      <c r="R36" s="156"/>
      <c r="S36" s="86"/>
      <c r="T36" s="125"/>
      <c r="U36" s="125"/>
    </row>
    <row r="37" spans="2:25" ht="14.4" customHeight="1">
      <c r="B37" s="143" t="s">
        <v>26</v>
      </c>
      <c r="C37" s="139"/>
      <c r="D37" s="139"/>
      <c r="E37" s="139"/>
      <c r="F37" s="139"/>
      <c r="G37" s="214" t="s">
        <v>108</v>
      </c>
      <c r="H37" s="215"/>
      <c r="I37" s="215"/>
      <c r="J37" s="215"/>
      <c r="M37" s="67"/>
      <c r="N37" s="151"/>
      <c r="O37" s="151"/>
      <c r="P37" s="67"/>
      <c r="Q37" s="67"/>
      <c r="R37" s="183"/>
      <c r="S37" s="67"/>
      <c r="T37" s="151"/>
      <c r="U37" s="151"/>
    </row>
    <row r="38" spans="2:25">
      <c r="B38" s="135"/>
      <c r="C38" s="218" t="s">
        <v>12</v>
      </c>
      <c r="D38" s="219"/>
      <c r="E38" s="219"/>
      <c r="F38" s="219"/>
      <c r="G38" s="206"/>
      <c r="H38" s="138"/>
      <c r="I38" s="138"/>
      <c r="J38" s="138"/>
    </row>
    <row r="39" spans="2:25">
      <c r="B39" s="144" t="s">
        <v>12</v>
      </c>
      <c r="C39" s="214" t="s">
        <v>104</v>
      </c>
      <c r="D39" s="215"/>
      <c r="E39" s="215"/>
      <c r="F39" s="215"/>
      <c r="G39" s="145"/>
      <c r="H39" s="130"/>
      <c r="I39" s="130"/>
      <c r="J39" s="130"/>
    </row>
  </sheetData>
  <mergeCells count="8">
    <mergeCell ref="C39:F39"/>
    <mergeCell ref="C35:F35"/>
    <mergeCell ref="B6:K6"/>
    <mergeCell ref="G33:J33"/>
    <mergeCell ref="C34:F34"/>
    <mergeCell ref="C38:F38"/>
    <mergeCell ref="G37:J37"/>
    <mergeCell ref="G36:J36"/>
  </mergeCells>
  <printOptions horizontalCentered="1"/>
  <pageMargins left="3.937007874015748E-2" right="3.937007874015748E-2" top="0.19685039370078741" bottom="0.19685039370078741" header="0.31496062992125984" footer="0.31496062992125984"/>
  <pageSetup paperSize="9" scale="74" orientation="landscape" horizontalDpi="4294967293"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6"/>
  <sheetViews>
    <sheetView showGridLines="0" topLeftCell="A2" workbookViewId="0">
      <selection activeCell="B21" sqref="B21:G22"/>
    </sheetView>
  </sheetViews>
  <sheetFormatPr baseColWidth="10" defaultRowHeight="14.4"/>
  <cols>
    <col min="1" max="1" width="3.6640625" style="69" customWidth="1"/>
    <col min="2" max="2" width="20.109375" style="69" customWidth="1"/>
    <col min="3" max="3" width="6" style="69" customWidth="1"/>
    <col min="4" max="4" width="3.88671875" style="69" customWidth="1"/>
    <col min="5" max="5" width="4" style="69" customWidth="1"/>
    <col min="6" max="6" width="3.5546875" style="69" customWidth="1"/>
    <col min="7" max="7" width="5" style="69" customWidth="1"/>
    <col min="8" max="8" width="4.44140625" style="69" customWidth="1"/>
    <col min="9" max="9" width="5.109375" style="69" customWidth="1"/>
    <col min="10" max="10" width="3.88671875" style="69" customWidth="1"/>
    <col min="11" max="11" width="23.5546875" style="69" customWidth="1"/>
    <col min="12" max="12" width="3" style="188" customWidth="1"/>
    <col min="13" max="13" width="22.88671875" style="69" customWidth="1"/>
    <col min="14" max="14" width="3.5546875" style="69" customWidth="1"/>
    <col min="15" max="15" width="3.6640625" style="69" customWidth="1"/>
    <col min="16" max="16" width="10" style="69" customWidth="1"/>
    <col min="17" max="17" width="23.109375" style="69" customWidth="1"/>
    <col min="18" max="18" width="2.6640625" style="69" customWidth="1"/>
    <col min="19" max="19" width="22" style="69" customWidth="1"/>
    <col min="20" max="20" width="3.44140625" style="69" customWidth="1"/>
    <col min="21" max="21" width="3.5546875" style="69" customWidth="1"/>
    <col min="22" max="16384" width="11.5546875" style="69"/>
  </cols>
  <sheetData>
    <row r="1" spans="1:22" ht="18">
      <c r="A1" s="67"/>
      <c r="B1" s="150" t="s">
        <v>57</v>
      </c>
      <c r="C1" s="68"/>
      <c r="D1" s="67"/>
      <c r="E1" s="67"/>
      <c r="F1" s="67"/>
      <c r="G1" s="67"/>
      <c r="H1" s="67"/>
      <c r="I1" s="67"/>
      <c r="J1" s="67"/>
      <c r="K1" s="67"/>
      <c r="L1" s="183"/>
      <c r="M1" s="67"/>
      <c r="N1" s="67"/>
      <c r="O1" s="67"/>
      <c r="P1" s="67"/>
      <c r="Q1" s="67"/>
      <c r="R1" s="67"/>
      <c r="S1" s="67"/>
      <c r="T1" s="67"/>
      <c r="U1" s="67"/>
      <c r="V1" s="67"/>
    </row>
    <row r="2" spans="1:22" ht="7.5" customHeight="1">
      <c r="A2" s="67"/>
      <c r="B2" s="67"/>
      <c r="C2" s="67"/>
      <c r="D2" s="67"/>
      <c r="E2" s="67"/>
      <c r="F2" s="67"/>
      <c r="G2" s="67"/>
      <c r="H2" s="67"/>
      <c r="I2" s="67"/>
      <c r="J2" s="67"/>
      <c r="K2" s="67"/>
      <c r="L2" s="183"/>
      <c r="M2" s="67"/>
      <c r="N2" s="67"/>
      <c r="O2" s="67"/>
      <c r="P2" s="67"/>
      <c r="Q2" s="67"/>
      <c r="R2" s="67"/>
      <c r="S2" s="67"/>
      <c r="T2" s="67"/>
      <c r="U2" s="67"/>
      <c r="V2" s="67"/>
    </row>
    <row r="3" spans="1:22" ht="14.25" customHeight="1">
      <c r="A3" s="67"/>
      <c r="B3" s="70" t="s">
        <v>44</v>
      </c>
      <c r="C3" s="146"/>
      <c r="D3" s="67"/>
      <c r="E3" s="67"/>
      <c r="F3" s="67"/>
      <c r="G3" s="72"/>
      <c r="H3" s="67"/>
      <c r="I3" s="67"/>
      <c r="J3" s="67"/>
      <c r="K3" s="67"/>
      <c r="L3" s="183"/>
      <c r="M3" s="67"/>
      <c r="N3" s="67"/>
      <c r="O3" s="67"/>
      <c r="P3" s="67"/>
      <c r="Q3" s="67"/>
      <c r="R3" s="67"/>
      <c r="S3" s="67"/>
      <c r="T3" s="67"/>
      <c r="U3" s="67"/>
      <c r="V3" s="67"/>
    </row>
    <row r="4" spans="1:22" s="67" customFormat="1" ht="12.9" customHeight="1">
      <c r="B4" s="71"/>
      <c r="C4" s="71"/>
      <c r="G4" s="72"/>
      <c r="L4" s="183"/>
    </row>
    <row r="5" spans="1:22" ht="14.25" customHeight="1">
      <c r="A5" s="67"/>
      <c r="B5" s="70" t="s">
        <v>46</v>
      </c>
      <c r="C5" s="146"/>
      <c r="D5" s="67"/>
      <c r="E5" s="67"/>
      <c r="F5" s="67"/>
      <c r="G5" s="67"/>
      <c r="H5" s="67"/>
      <c r="I5" s="67"/>
      <c r="J5" s="67"/>
      <c r="K5" s="73"/>
      <c r="L5" s="183"/>
      <c r="M5" s="67"/>
      <c r="N5" s="67"/>
      <c r="O5" s="67"/>
      <c r="P5" s="67"/>
      <c r="Q5" s="67"/>
      <c r="R5" s="67"/>
      <c r="S5" s="67"/>
      <c r="T5" s="67"/>
      <c r="U5" s="67"/>
      <c r="V5" s="67"/>
    </row>
    <row r="6" spans="1:22" ht="12.9" customHeight="1">
      <c r="A6" s="67"/>
      <c r="B6" s="73" t="s">
        <v>22</v>
      </c>
      <c r="C6" s="73"/>
      <c r="D6" s="67"/>
      <c r="E6" s="67"/>
      <c r="F6" s="67"/>
      <c r="G6" s="67"/>
      <c r="H6" s="67"/>
      <c r="I6" s="67"/>
      <c r="J6" s="67"/>
      <c r="K6" s="73"/>
      <c r="L6" s="183"/>
      <c r="M6" s="67"/>
      <c r="N6" s="67"/>
      <c r="O6" s="67"/>
      <c r="P6" s="67"/>
      <c r="Q6" s="67"/>
      <c r="R6" s="67"/>
      <c r="S6" s="67"/>
      <c r="T6" s="67"/>
      <c r="U6" s="67"/>
      <c r="V6" s="67"/>
    </row>
    <row r="7" spans="1:22" ht="12.9" customHeight="1">
      <c r="A7" s="67"/>
      <c r="B7" s="74"/>
      <c r="C7" s="74"/>
      <c r="D7" s="67"/>
      <c r="E7" s="67"/>
      <c r="F7" s="67"/>
      <c r="G7" s="67"/>
      <c r="H7" s="67"/>
      <c r="I7" s="67"/>
      <c r="J7" s="67"/>
      <c r="K7" s="73"/>
      <c r="L7" s="183"/>
      <c r="M7" s="67"/>
      <c r="N7" s="67"/>
      <c r="O7" s="67"/>
      <c r="P7" s="67"/>
      <c r="Q7" s="67"/>
      <c r="R7" s="67"/>
      <c r="S7" s="67"/>
      <c r="T7" s="67"/>
      <c r="U7" s="67"/>
      <c r="V7" s="67"/>
    </row>
    <row r="8" spans="1:22" ht="12.9" customHeight="1">
      <c r="A8" s="67"/>
      <c r="B8" s="75" t="s">
        <v>82</v>
      </c>
      <c r="C8" s="75"/>
      <c r="D8" s="75"/>
      <c r="E8" s="75"/>
      <c r="F8" s="75"/>
      <c r="G8" s="75"/>
      <c r="H8" s="75"/>
      <c r="I8" s="75"/>
      <c r="J8" s="75"/>
      <c r="K8" s="75"/>
      <c r="L8" s="184"/>
      <c r="M8" s="76"/>
      <c r="N8" s="76"/>
      <c r="O8" s="76"/>
      <c r="P8" s="76"/>
      <c r="Q8" s="76"/>
      <c r="R8" s="67"/>
      <c r="S8" s="67"/>
      <c r="T8" s="67"/>
      <c r="U8" s="67"/>
      <c r="V8" s="67"/>
    </row>
    <row r="9" spans="1:22" ht="12.9" customHeight="1">
      <c r="A9" s="67"/>
      <c r="B9" s="75" t="s">
        <v>83</v>
      </c>
      <c r="C9" s="75"/>
      <c r="D9" s="75"/>
      <c r="E9" s="75"/>
      <c r="F9" s="75"/>
      <c r="G9" s="75"/>
      <c r="H9" s="75"/>
      <c r="I9" s="75"/>
      <c r="J9" s="75"/>
      <c r="K9" s="75"/>
      <c r="L9" s="184"/>
      <c r="M9" s="76"/>
      <c r="N9" s="76"/>
      <c r="O9" s="76"/>
      <c r="P9" s="76"/>
      <c r="Q9" s="76"/>
      <c r="R9" s="67"/>
      <c r="S9" s="67"/>
      <c r="T9" s="67"/>
      <c r="U9" s="67"/>
      <c r="V9" s="67"/>
    </row>
    <row r="10" spans="1:22" ht="12.9" customHeight="1">
      <c r="A10" s="67"/>
      <c r="B10" s="75" t="s">
        <v>84</v>
      </c>
      <c r="C10" s="75"/>
      <c r="D10" s="75"/>
      <c r="E10" s="75"/>
      <c r="F10" s="75"/>
      <c r="G10" s="75"/>
      <c r="H10" s="75"/>
      <c r="I10" s="75"/>
      <c r="J10" s="75"/>
      <c r="K10" s="75"/>
      <c r="L10" s="184"/>
      <c r="M10" s="76"/>
      <c r="N10" s="76"/>
      <c r="O10" s="76"/>
      <c r="P10" s="76"/>
      <c r="Q10" s="76"/>
      <c r="R10" s="67"/>
      <c r="S10" s="67"/>
      <c r="T10" s="67"/>
      <c r="U10" s="67"/>
      <c r="V10" s="67"/>
    </row>
    <row r="11" spans="1:22" ht="12.9" customHeight="1">
      <c r="A11" s="67"/>
      <c r="B11" s="74"/>
      <c r="C11" s="74"/>
      <c r="D11" s="67"/>
      <c r="E11" s="67"/>
      <c r="F11" s="67"/>
      <c r="G11" s="67"/>
      <c r="H11" s="67"/>
      <c r="I11" s="67"/>
      <c r="J11" s="67"/>
      <c r="K11" s="73"/>
      <c r="L11" s="183"/>
      <c r="M11" s="67"/>
      <c r="N11" s="67"/>
      <c r="O11" s="67"/>
      <c r="P11" s="67"/>
      <c r="Q11" s="67"/>
      <c r="R11" s="67"/>
      <c r="S11" s="67"/>
      <c r="T11" s="67"/>
      <c r="U11" s="67"/>
      <c r="V11" s="67"/>
    </row>
    <row r="12" spans="1:22" s="86" customFormat="1" ht="14.1" customHeight="1" thickBot="1">
      <c r="A12" s="152"/>
      <c r="B12" s="153"/>
      <c r="C12" s="153"/>
      <c r="D12" s="154"/>
      <c r="E12" s="154"/>
      <c r="F12" s="154"/>
      <c r="G12" s="154"/>
      <c r="H12" s="154"/>
      <c r="I12" s="154"/>
      <c r="K12" s="126"/>
      <c r="L12" s="174"/>
      <c r="M12" s="126"/>
      <c r="N12" s="127"/>
      <c r="O12" s="127"/>
      <c r="Q12" s="126"/>
      <c r="R12" s="126"/>
      <c r="S12" s="126"/>
      <c r="T12" s="127"/>
      <c r="U12" s="127"/>
    </row>
    <row r="13" spans="1:22" s="91" customFormat="1" ht="17.100000000000001" customHeight="1" thickBot="1">
      <c r="A13" s="155"/>
      <c r="B13" s="80" t="s">
        <v>7</v>
      </c>
      <c r="C13" s="80" t="s">
        <v>27</v>
      </c>
      <c r="D13" s="81" t="s">
        <v>2</v>
      </c>
      <c r="E13" s="82" t="s">
        <v>0</v>
      </c>
      <c r="F13" s="83" t="s">
        <v>1</v>
      </c>
      <c r="G13" s="83" t="s">
        <v>3</v>
      </c>
      <c r="H13" s="84" t="s">
        <v>4</v>
      </c>
      <c r="I13" s="85" t="s">
        <v>5</v>
      </c>
      <c r="J13" s="86"/>
      <c r="K13" s="87" t="s">
        <v>74</v>
      </c>
      <c r="L13" s="171"/>
      <c r="M13" s="89"/>
      <c r="N13" s="90"/>
      <c r="O13" s="86"/>
      <c r="P13" s="86"/>
      <c r="V13" s="86"/>
    </row>
    <row r="14" spans="1:22" s="91" customFormat="1" ht="17.100000000000001" customHeight="1">
      <c r="A14" s="92">
        <v>1</v>
      </c>
      <c r="B14" s="205" t="s">
        <v>12</v>
      </c>
      <c r="C14" s="94"/>
      <c r="D14" s="95">
        <f>COUNT(N14,O17,N21)</f>
        <v>3</v>
      </c>
      <c r="E14" s="96">
        <f>IF(N14&gt;O14,1,0)+IF(O17&gt;N17,1,0)+IF(N21&gt;O21,1,0)</f>
        <v>2</v>
      </c>
      <c r="F14" s="96">
        <f>IF(N14&lt;O14,1,0)+IF(O17&lt;N17,1,0)+IF(N21&lt;O21,1,0)</f>
        <v>1</v>
      </c>
      <c r="G14" s="96">
        <f>VALUE(N14+O17+N21)</f>
        <v>7</v>
      </c>
      <c r="H14" s="96">
        <f>VALUE(O14+N17+O21)</f>
        <v>2</v>
      </c>
      <c r="I14" s="97">
        <f>AVERAGE(G14-H14)</f>
        <v>5</v>
      </c>
      <c r="J14" s="156"/>
      <c r="K14" s="98" t="str">
        <f>B14</f>
        <v>CT PORTO CRISTO</v>
      </c>
      <c r="L14" s="170" t="s">
        <v>6</v>
      </c>
      <c r="M14" s="108" t="str">
        <f>B17</f>
        <v>SOMETIMES TC</v>
      </c>
      <c r="N14" s="109">
        <v>3</v>
      </c>
      <c r="O14" s="109">
        <v>0</v>
      </c>
      <c r="P14" s="155"/>
      <c r="V14" s="86"/>
    </row>
    <row r="15" spans="1:22" s="91" customFormat="1" ht="17.100000000000001" customHeight="1">
      <c r="A15" s="103">
        <v>2</v>
      </c>
      <c r="B15" s="104" t="s">
        <v>59</v>
      </c>
      <c r="C15" s="105"/>
      <c r="D15" s="106">
        <f>COUNT(N15,O18,O21)</f>
        <v>3</v>
      </c>
      <c r="E15" s="106">
        <f>IF(N15&gt;O15,1,0)+IF(O18&gt;N18,1,0)+IF(O21&gt;N21,1,0)</f>
        <v>1</v>
      </c>
      <c r="F15" s="106">
        <f>IF(N15&lt;O15,1,0)+IF(O18&lt;N18,1,0)+IF(O21&lt;N21,1,0)</f>
        <v>2</v>
      </c>
      <c r="G15" s="106">
        <f>VALUE(N15+O18+O21)</f>
        <v>2</v>
      </c>
      <c r="H15" s="106">
        <f>VALUE(O15+N18+N21)</f>
        <v>7</v>
      </c>
      <c r="I15" s="107">
        <f>AVERAGE(G15-H15)</f>
        <v>-5</v>
      </c>
      <c r="J15" s="156"/>
      <c r="K15" s="98" t="str">
        <f>B15</f>
        <v>RAFA NADAL CLUB</v>
      </c>
      <c r="L15" s="170" t="s">
        <v>6</v>
      </c>
      <c r="M15" s="108" t="str">
        <f>B16</f>
        <v>CT LA SALLE</v>
      </c>
      <c r="N15" s="109">
        <v>0</v>
      </c>
      <c r="O15" s="109">
        <v>3</v>
      </c>
      <c r="P15" s="155"/>
      <c r="V15" s="86"/>
    </row>
    <row r="16" spans="1:22" s="91" customFormat="1" ht="17.100000000000001" customHeight="1">
      <c r="A16" s="103">
        <v>3</v>
      </c>
      <c r="B16" s="204" t="s">
        <v>9</v>
      </c>
      <c r="C16" s="105"/>
      <c r="D16" s="106">
        <f>COUNT(O15,N17,N22)</f>
        <v>3</v>
      </c>
      <c r="E16" s="106">
        <f>IF(N17&gt;O17,1,0)+IF(O15&gt;N15,1,0)+IF(N22&gt;O22,1,0)</f>
        <v>3</v>
      </c>
      <c r="F16" s="106">
        <f>IF(N17&lt;O17,1,0)+IF(O15&lt;N15,1,0)+IF(N22&lt;O22,1,0)</f>
        <v>0</v>
      </c>
      <c r="G16" s="106">
        <f>VALUE(O15+N17+N22)</f>
        <v>8</v>
      </c>
      <c r="H16" s="106">
        <f>VALUE(N15+O17+O22)</f>
        <v>1</v>
      </c>
      <c r="I16" s="107">
        <f>AVERAGE(G16-H16)</f>
        <v>7</v>
      </c>
      <c r="J16" s="86"/>
      <c r="K16" s="87" t="s">
        <v>75</v>
      </c>
      <c r="L16" s="171"/>
      <c r="M16" s="89"/>
      <c r="N16" s="90"/>
      <c r="O16" s="78"/>
      <c r="P16" s="79"/>
      <c r="Q16" s="78"/>
      <c r="R16" s="78"/>
      <c r="S16" s="78"/>
      <c r="T16" s="78"/>
      <c r="U16" s="86"/>
      <c r="V16" s="86"/>
    </row>
    <row r="17" spans="1:22" s="91" customFormat="1" ht="17.100000000000001" customHeight="1" thickBot="1">
      <c r="A17" s="115">
        <v>4</v>
      </c>
      <c r="B17" s="116" t="s">
        <v>32</v>
      </c>
      <c r="C17" s="117"/>
      <c r="D17" s="118">
        <f>COUNT(O14,N18,O22)</f>
        <v>3</v>
      </c>
      <c r="E17" s="158">
        <f>IF(O14&gt;N14,1,0)+IF(N18&gt;O18,1,0)+IF(O22&gt;N22,1,0)</f>
        <v>0</v>
      </c>
      <c r="F17" s="158">
        <f>IF(O14&lt;N14,1,0)+IF(N18&lt;O18,1,0)+IF(O22&lt;N22,1,0)</f>
        <v>3</v>
      </c>
      <c r="G17" s="158">
        <f>VALUE(O14+N18+O22)</f>
        <v>1</v>
      </c>
      <c r="H17" s="158">
        <f>VALUE(N14+O18+N22)</f>
        <v>8</v>
      </c>
      <c r="I17" s="159">
        <f>AVERAGE(G17-H17)</f>
        <v>-7</v>
      </c>
      <c r="J17" s="86"/>
      <c r="K17" s="108" t="str">
        <f>B16</f>
        <v>CT LA SALLE</v>
      </c>
      <c r="L17" s="170" t="s">
        <v>6</v>
      </c>
      <c r="M17" s="108" t="str">
        <f>B14</f>
        <v>CT PORTO CRISTO</v>
      </c>
      <c r="N17" s="102">
        <v>2</v>
      </c>
      <c r="O17" s="102">
        <v>1</v>
      </c>
      <c r="P17" s="79"/>
      <c r="Q17" s="78"/>
      <c r="R17" s="78"/>
      <c r="S17" s="78"/>
      <c r="T17" s="78"/>
      <c r="U17" s="86"/>
      <c r="V17" s="86"/>
    </row>
    <row r="18" spans="1:22" s="91" customFormat="1" ht="17.100000000000001" customHeight="1">
      <c r="A18" s="86"/>
      <c r="B18" s="86"/>
      <c r="C18" s="86"/>
      <c r="D18" s="86"/>
      <c r="E18" s="86"/>
      <c r="F18" s="86"/>
      <c r="G18" s="86"/>
      <c r="H18" s="86"/>
      <c r="I18" s="86"/>
      <c r="J18" s="86"/>
      <c r="K18" s="108" t="str">
        <f>B17</f>
        <v>SOMETIMES TC</v>
      </c>
      <c r="L18" s="170" t="s">
        <v>6</v>
      </c>
      <c r="M18" s="108" t="str">
        <f>B15</f>
        <v>RAFA NADAL CLUB</v>
      </c>
      <c r="N18" s="109">
        <v>1</v>
      </c>
      <c r="O18" s="109">
        <v>2</v>
      </c>
      <c r="P18" s="79"/>
      <c r="Q18" s="78"/>
      <c r="R18" s="78"/>
      <c r="S18" s="78"/>
      <c r="T18" s="78"/>
      <c r="U18" s="86"/>
      <c r="V18" s="86"/>
    </row>
    <row r="19" spans="1:22" s="86" customFormat="1" ht="17.100000000000001" customHeight="1">
      <c r="A19" s="121"/>
      <c r="B19" s="122" t="s">
        <v>11</v>
      </c>
      <c r="C19" s="122"/>
      <c r="D19" s="124"/>
      <c r="E19" s="124"/>
      <c r="F19" s="124"/>
      <c r="G19" s="124"/>
      <c r="H19" s="124"/>
      <c r="I19" s="124"/>
      <c r="K19" s="160"/>
      <c r="L19" s="172"/>
      <c r="M19" s="160"/>
      <c r="N19" s="161"/>
      <c r="O19" s="161"/>
      <c r="P19" s="162"/>
      <c r="Q19" s="160"/>
      <c r="R19" s="160"/>
      <c r="S19" s="163"/>
      <c r="T19" s="161"/>
      <c r="U19" s="161"/>
    </row>
    <row r="20" spans="1:22" s="91" customFormat="1" ht="17.100000000000001" customHeight="1">
      <c r="A20" s="86"/>
      <c r="B20" s="86"/>
      <c r="C20" s="86"/>
      <c r="D20" s="86"/>
      <c r="E20" s="86"/>
      <c r="F20" s="86"/>
      <c r="G20" s="86"/>
      <c r="H20" s="86"/>
      <c r="I20" s="86"/>
      <c r="J20" s="86"/>
      <c r="K20" s="87" t="s">
        <v>76</v>
      </c>
      <c r="L20" s="171"/>
      <c r="M20" s="89"/>
      <c r="N20" s="90"/>
      <c r="O20" s="86"/>
      <c r="P20" s="162"/>
      <c r="Q20" s="162"/>
      <c r="R20" s="162"/>
      <c r="S20" s="162"/>
      <c r="T20" s="162"/>
      <c r="U20" s="162"/>
      <c r="V20" s="86"/>
    </row>
    <row r="21" spans="1:22" ht="17.100000000000001" customHeight="1">
      <c r="A21" s="86"/>
      <c r="B21" s="208" t="s">
        <v>106</v>
      </c>
      <c r="C21" s="224" t="s">
        <v>9</v>
      </c>
      <c r="D21" s="224"/>
      <c r="E21" s="224"/>
      <c r="F21" s="224"/>
      <c r="G21" s="224"/>
      <c r="H21" s="86"/>
      <c r="I21" s="86"/>
      <c r="J21" s="86"/>
      <c r="K21" s="112" t="str">
        <f>B14</f>
        <v>CT PORTO CRISTO</v>
      </c>
      <c r="L21" s="170" t="s">
        <v>6</v>
      </c>
      <c r="M21" s="112" t="str">
        <f>B15</f>
        <v>RAFA NADAL CLUB</v>
      </c>
      <c r="N21" s="102">
        <v>3</v>
      </c>
      <c r="O21" s="102">
        <v>0</v>
      </c>
      <c r="P21" s="86"/>
      <c r="Q21" s="86"/>
      <c r="R21" s="86"/>
      <c r="S21" s="86"/>
      <c r="T21" s="86"/>
      <c r="U21" s="86"/>
      <c r="V21" s="67"/>
    </row>
    <row r="22" spans="1:22">
      <c r="A22" s="67"/>
      <c r="B22" s="209" t="s">
        <v>107</v>
      </c>
      <c r="C22" s="225" t="s">
        <v>12</v>
      </c>
      <c r="D22" s="225"/>
      <c r="E22" s="225"/>
      <c r="F22" s="225"/>
      <c r="G22" s="225"/>
      <c r="H22" s="67"/>
      <c r="I22" s="67"/>
      <c r="J22" s="86"/>
      <c r="K22" s="108" t="str">
        <f>B16</f>
        <v>CT LA SALLE</v>
      </c>
      <c r="L22" s="170" t="s">
        <v>6</v>
      </c>
      <c r="M22" s="112" t="str">
        <f>B17</f>
        <v>SOMETIMES TC</v>
      </c>
      <c r="N22" s="109">
        <v>3</v>
      </c>
      <c r="O22" s="109">
        <v>0</v>
      </c>
      <c r="P22" s="86"/>
      <c r="Q22" s="86"/>
      <c r="R22" s="86"/>
      <c r="S22" s="86"/>
      <c r="T22" s="86"/>
      <c r="U22" s="67"/>
    </row>
    <row r="24" spans="1:22">
      <c r="B24" s="173"/>
    </row>
    <row r="25" spans="1:22">
      <c r="B25" s="130"/>
      <c r="C25" s="67"/>
      <c r="D25" s="67"/>
      <c r="E25" s="67"/>
      <c r="F25" s="67"/>
      <c r="G25" s="67"/>
      <c r="H25" s="67"/>
      <c r="I25" s="67"/>
    </row>
    <row r="26" spans="1:22" ht="15.6">
      <c r="B26" s="223" t="s">
        <v>109</v>
      </c>
      <c r="C26" s="223"/>
      <c r="D26" s="223"/>
      <c r="E26" s="223"/>
      <c r="F26" s="223"/>
      <c r="G26" s="223"/>
      <c r="H26" s="223"/>
      <c r="I26" s="223"/>
      <c r="J26" s="223"/>
      <c r="K26" s="223"/>
      <c r="L26" s="223"/>
      <c r="M26" s="223"/>
      <c r="N26" s="223"/>
      <c r="O26" s="223"/>
    </row>
  </sheetData>
  <mergeCells count="3">
    <mergeCell ref="B26:O26"/>
    <mergeCell ref="C21:G21"/>
    <mergeCell ref="C22:G22"/>
  </mergeCells>
  <pageMargins left="0.70866141732283472" right="0.70866141732283472" top="0.74803149606299213" bottom="0.74803149606299213" header="0.31496062992125984" footer="0.31496062992125984"/>
  <pageSetup paperSize="9" scale="67"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56"/>
  <sheetViews>
    <sheetView showGridLines="0" workbookViewId="0">
      <selection activeCell="M25" sqref="M25"/>
    </sheetView>
  </sheetViews>
  <sheetFormatPr baseColWidth="10" defaultRowHeight="14.4"/>
  <cols>
    <col min="1" max="1" width="3.6640625" style="69" customWidth="1"/>
    <col min="2" max="2" width="23" style="69" customWidth="1"/>
    <col min="3" max="3" width="6.88671875" style="69" customWidth="1"/>
    <col min="4" max="4" width="3.88671875" style="69" customWidth="1"/>
    <col min="5" max="5" width="4.6640625" style="69" customWidth="1"/>
    <col min="6" max="6" width="4.21875" style="69" customWidth="1"/>
    <col min="7" max="7" width="5" style="69" customWidth="1"/>
    <col min="8" max="8" width="4.44140625" style="69" customWidth="1"/>
    <col min="9" max="9" width="5.109375" style="69" customWidth="1"/>
    <col min="10" max="10" width="2.88671875" style="69" customWidth="1"/>
    <col min="11" max="11" width="23.5546875" style="69" customWidth="1"/>
    <col min="12" max="12" width="3" style="188" customWidth="1"/>
    <col min="13" max="13" width="22.88671875" style="69" customWidth="1"/>
    <col min="14" max="14" width="3.5546875" style="169" customWidth="1"/>
    <col min="15" max="15" width="3.6640625" style="169" customWidth="1"/>
    <col min="16" max="16" width="2.88671875" style="69" customWidth="1"/>
    <col min="17" max="17" width="23.109375" style="69" customWidth="1"/>
    <col min="18" max="18" width="2.6640625" style="188" customWidth="1"/>
    <col min="19" max="19" width="22" style="69" customWidth="1"/>
    <col min="20" max="20" width="3.44140625" style="169" customWidth="1"/>
    <col min="21" max="21" width="3.5546875" style="169" customWidth="1"/>
    <col min="22" max="22" width="4.77734375" style="69" customWidth="1"/>
    <col min="23" max="23" width="19" style="69" customWidth="1"/>
    <col min="24" max="24" width="16.77734375" style="69" customWidth="1"/>
    <col min="25" max="25" width="10.5546875" style="69" customWidth="1"/>
    <col min="26" max="26" width="10.33203125" style="69" customWidth="1"/>
    <col min="27" max="16384" width="11.5546875" style="69"/>
  </cols>
  <sheetData>
    <row r="1" spans="1:22" ht="18">
      <c r="A1" s="67"/>
      <c r="B1" s="150" t="s">
        <v>57</v>
      </c>
      <c r="C1" s="68"/>
      <c r="D1" s="67"/>
      <c r="E1" s="67"/>
      <c r="F1" s="67"/>
      <c r="G1" s="67"/>
      <c r="H1" s="67"/>
      <c r="I1" s="67"/>
      <c r="J1" s="67"/>
      <c r="K1" s="67"/>
      <c r="L1" s="183"/>
      <c r="M1" s="67"/>
      <c r="N1" s="151"/>
      <c r="O1" s="151"/>
      <c r="P1" s="67"/>
      <c r="Q1" s="67"/>
      <c r="R1" s="183"/>
      <c r="S1" s="67"/>
      <c r="T1" s="151"/>
      <c r="U1" s="151"/>
      <c r="V1" s="67"/>
    </row>
    <row r="2" spans="1:22" ht="7.5" customHeight="1">
      <c r="A2" s="67"/>
      <c r="B2" s="67"/>
      <c r="C2" s="67"/>
      <c r="D2" s="67"/>
      <c r="E2" s="67"/>
      <c r="F2" s="67"/>
      <c r="G2" s="67"/>
      <c r="H2" s="67"/>
      <c r="I2" s="67"/>
      <c r="J2" s="67"/>
      <c r="K2" s="67"/>
      <c r="L2" s="183"/>
      <c r="M2" s="67"/>
      <c r="N2" s="151"/>
      <c r="O2" s="151"/>
      <c r="P2" s="67"/>
      <c r="Q2" s="67"/>
      <c r="R2" s="183"/>
      <c r="S2" s="67"/>
      <c r="T2" s="151"/>
      <c r="U2" s="151"/>
      <c r="V2" s="67"/>
    </row>
    <row r="3" spans="1:22" ht="14.25" customHeight="1">
      <c r="A3" s="67"/>
      <c r="B3" s="70" t="s">
        <v>28</v>
      </c>
      <c r="C3" s="71"/>
      <c r="D3" s="67"/>
      <c r="E3" s="67"/>
      <c r="F3" s="67"/>
      <c r="G3" s="72"/>
      <c r="H3" s="67"/>
      <c r="I3" s="67"/>
      <c r="J3" s="67"/>
      <c r="K3" s="67"/>
      <c r="L3" s="183"/>
      <c r="M3" s="67"/>
      <c r="N3" s="151"/>
      <c r="O3" s="151"/>
      <c r="P3" s="67"/>
      <c r="Q3" s="67"/>
      <c r="R3" s="183"/>
      <c r="S3" s="67"/>
      <c r="T3" s="151"/>
      <c r="U3" s="151"/>
      <c r="V3" s="67"/>
    </row>
    <row r="4" spans="1:22" s="67" customFormat="1" ht="12.9" customHeight="1">
      <c r="B4" s="71"/>
      <c r="C4" s="71"/>
      <c r="G4" s="72"/>
      <c r="L4" s="183"/>
      <c r="N4" s="151"/>
      <c r="O4" s="151"/>
      <c r="R4" s="183"/>
      <c r="T4" s="151"/>
      <c r="U4" s="151"/>
    </row>
    <row r="5" spans="1:22" ht="14.25" customHeight="1">
      <c r="A5" s="67"/>
      <c r="B5" s="70" t="s">
        <v>17</v>
      </c>
      <c r="C5" s="71"/>
      <c r="D5" s="67"/>
      <c r="E5" s="67"/>
      <c r="F5" s="67"/>
      <c r="G5" s="67"/>
      <c r="H5" s="67"/>
      <c r="I5" s="67"/>
      <c r="J5" s="67"/>
      <c r="K5" s="73"/>
      <c r="L5" s="183"/>
      <c r="M5" s="67"/>
      <c r="N5" s="151"/>
      <c r="O5" s="151"/>
      <c r="P5" s="67"/>
      <c r="Q5" s="67"/>
      <c r="R5" s="183"/>
      <c r="S5" s="67"/>
      <c r="T5" s="151"/>
      <c r="U5" s="151"/>
      <c r="V5" s="67"/>
    </row>
    <row r="6" spans="1:22" ht="12.9" customHeight="1">
      <c r="A6" s="67"/>
      <c r="B6" s="216" t="s">
        <v>64</v>
      </c>
      <c r="C6" s="216"/>
      <c r="D6" s="216"/>
      <c r="E6" s="216"/>
      <c r="F6" s="216"/>
      <c r="G6" s="216"/>
      <c r="H6" s="216"/>
      <c r="I6" s="216"/>
      <c r="J6" s="216"/>
      <c r="K6" s="216"/>
      <c r="L6" s="183"/>
      <c r="M6" s="67"/>
      <c r="N6" s="151"/>
      <c r="O6" s="151"/>
      <c r="P6" s="67"/>
      <c r="Q6" s="67"/>
      <c r="R6" s="183"/>
      <c r="S6" s="67"/>
      <c r="T6" s="151"/>
      <c r="U6" s="151"/>
      <c r="V6" s="67"/>
    </row>
    <row r="7" spans="1:22" ht="10.5" customHeight="1">
      <c r="A7" s="67"/>
      <c r="B7" s="74"/>
      <c r="C7" s="74"/>
      <c r="D7" s="67"/>
      <c r="E7" s="67"/>
      <c r="F7" s="67"/>
      <c r="G7" s="67"/>
      <c r="H7" s="67"/>
      <c r="I7" s="67"/>
      <c r="J7" s="67"/>
      <c r="K7" s="73"/>
      <c r="L7" s="183"/>
      <c r="M7" s="67"/>
      <c r="N7" s="151"/>
      <c r="O7" s="151"/>
      <c r="P7" s="67"/>
      <c r="Q7" s="67"/>
      <c r="R7" s="183"/>
      <c r="S7" s="67"/>
      <c r="T7" s="151"/>
      <c r="U7" s="151"/>
      <c r="V7" s="67"/>
    </row>
    <row r="8" spans="1:22" ht="12.9" customHeight="1">
      <c r="A8" s="67"/>
      <c r="B8" s="75" t="s">
        <v>82</v>
      </c>
      <c r="C8" s="75"/>
      <c r="D8" s="75"/>
      <c r="E8" s="75"/>
      <c r="F8" s="75"/>
      <c r="G8" s="75"/>
      <c r="H8" s="75"/>
      <c r="I8" s="75"/>
      <c r="J8" s="75"/>
      <c r="K8" s="75"/>
      <c r="L8" s="184"/>
      <c r="M8" s="76"/>
      <c r="N8" s="177"/>
      <c r="O8" s="177"/>
      <c r="P8" s="76"/>
      <c r="Q8" s="76"/>
      <c r="R8" s="183"/>
      <c r="S8" s="67"/>
      <c r="T8" s="151"/>
      <c r="U8" s="151"/>
      <c r="V8" s="67"/>
    </row>
    <row r="9" spans="1:22" ht="12.9" customHeight="1">
      <c r="A9" s="67"/>
      <c r="B9" s="75" t="s">
        <v>83</v>
      </c>
      <c r="C9" s="75"/>
      <c r="D9" s="75"/>
      <c r="E9" s="75"/>
      <c r="F9" s="75"/>
      <c r="G9" s="75"/>
      <c r="H9" s="75"/>
      <c r="I9" s="75"/>
      <c r="J9" s="75"/>
      <c r="K9" s="75"/>
      <c r="L9" s="184"/>
      <c r="M9" s="76"/>
      <c r="N9" s="177"/>
      <c r="O9" s="177"/>
      <c r="P9" s="76"/>
      <c r="Q9" s="76"/>
      <c r="R9" s="183"/>
      <c r="S9" s="67"/>
      <c r="T9" s="151"/>
      <c r="U9" s="151"/>
      <c r="V9" s="67"/>
    </row>
    <row r="10" spans="1:22" ht="12.9" customHeight="1">
      <c r="A10" s="67"/>
      <c r="B10" s="75" t="s">
        <v>84</v>
      </c>
      <c r="C10" s="75"/>
      <c r="D10" s="75"/>
      <c r="E10" s="75"/>
      <c r="F10" s="75"/>
      <c r="G10" s="75"/>
      <c r="H10" s="75"/>
      <c r="I10" s="75"/>
      <c r="J10" s="75"/>
      <c r="K10" s="75"/>
      <c r="L10" s="184"/>
      <c r="M10" s="76"/>
      <c r="N10" s="177"/>
      <c r="O10" s="177"/>
      <c r="P10" s="76"/>
      <c r="Q10" s="76"/>
      <c r="R10" s="183"/>
      <c r="S10" s="67"/>
      <c r="T10" s="151"/>
      <c r="U10" s="151"/>
      <c r="V10" s="67"/>
    </row>
    <row r="11" spans="1:22" ht="12.9" customHeight="1" thickBot="1">
      <c r="A11" s="67"/>
      <c r="B11" s="77"/>
      <c r="C11" s="77"/>
      <c r="D11" s="78"/>
      <c r="E11" s="78"/>
      <c r="F11" s="78"/>
      <c r="G11" s="78"/>
      <c r="H11" s="78"/>
      <c r="I11" s="78"/>
      <c r="J11" s="78"/>
      <c r="K11" s="78"/>
      <c r="L11" s="185"/>
      <c r="M11" s="78"/>
      <c r="N11" s="151"/>
      <c r="O11" s="151"/>
      <c r="P11" s="67"/>
      <c r="Q11" s="67"/>
      <c r="R11" s="183"/>
      <c r="S11" s="67"/>
      <c r="T11" s="151"/>
      <c r="U11" s="151"/>
      <c r="V11" s="67"/>
    </row>
    <row r="12" spans="1:22" s="91" customFormat="1" ht="18" customHeight="1" thickBot="1">
      <c r="A12" s="79"/>
      <c r="B12" s="80" t="s">
        <v>7</v>
      </c>
      <c r="C12" s="80" t="s">
        <v>27</v>
      </c>
      <c r="D12" s="81" t="s">
        <v>2</v>
      </c>
      <c r="E12" s="82" t="s">
        <v>0</v>
      </c>
      <c r="F12" s="83" t="s">
        <v>1</v>
      </c>
      <c r="G12" s="83" t="s">
        <v>3</v>
      </c>
      <c r="H12" s="84" t="s">
        <v>4</v>
      </c>
      <c r="I12" s="85" t="s">
        <v>5</v>
      </c>
      <c r="J12" s="86"/>
      <c r="K12" s="87" t="s">
        <v>66</v>
      </c>
      <c r="L12" s="171"/>
      <c r="M12" s="89"/>
      <c r="N12" s="90"/>
      <c r="O12" s="125"/>
      <c r="P12" s="86"/>
      <c r="Q12" s="87" t="s">
        <v>69</v>
      </c>
      <c r="R12" s="171"/>
      <c r="S12" s="89"/>
      <c r="T12" s="90"/>
      <c r="U12" s="125"/>
      <c r="V12" s="86"/>
    </row>
    <row r="13" spans="1:22" ht="16.5" customHeight="1">
      <c r="A13" s="92">
        <v>1</v>
      </c>
      <c r="B13" s="181" t="s">
        <v>35</v>
      </c>
      <c r="C13" s="94">
        <v>1</v>
      </c>
      <c r="D13" s="95">
        <f>COUNT(N14,O17,O23,T14,U17)</f>
        <v>4</v>
      </c>
      <c r="E13" s="96">
        <f>IF(N14&gt;O14,1,0)+IF(O17&gt;N17,1,0)+IF(T14&gt;U14,1,0)+IF(U17&gt;T17,1,0)</f>
        <v>3</v>
      </c>
      <c r="F13" s="96">
        <f>IF(N14&lt;O14,1,0)+IF(O17&lt;N17,1,0)+IF(T14&lt;U14,1,0)+IF(U17&lt;T17,1,0)</f>
        <v>1</v>
      </c>
      <c r="G13" s="96">
        <f>SUM(N14+O17+T14+U17)</f>
        <v>16</v>
      </c>
      <c r="H13" s="96">
        <f>VALUE(O14+N17+U14+T17)</f>
        <v>4</v>
      </c>
      <c r="I13" s="97">
        <f>AVERAGE(G13-H13)</f>
        <v>12</v>
      </c>
      <c r="J13" s="86"/>
      <c r="K13" s="98" t="str">
        <f>B17</f>
        <v>DELTA TC</v>
      </c>
      <c r="L13" s="170"/>
      <c r="M13" s="100" t="str">
        <f>B18</f>
        <v>DESCANSA</v>
      </c>
      <c r="N13" s="101"/>
      <c r="O13" s="101"/>
      <c r="P13" s="86"/>
      <c r="Q13" s="98" t="str">
        <f>B16</f>
        <v>TC BINISSALEM</v>
      </c>
      <c r="R13" s="170" t="s">
        <v>6</v>
      </c>
      <c r="S13" s="98" t="str">
        <f>B17</f>
        <v>DELTA TC</v>
      </c>
      <c r="T13" s="102">
        <v>4</v>
      </c>
      <c r="U13" s="102">
        <v>1</v>
      </c>
      <c r="V13" s="67"/>
    </row>
    <row r="14" spans="1:22" s="91" customFormat="1" ht="16.5" customHeight="1">
      <c r="A14" s="103">
        <v>2</v>
      </c>
      <c r="B14" s="182" t="s">
        <v>38</v>
      </c>
      <c r="C14" s="105">
        <v>4</v>
      </c>
      <c r="D14" s="106">
        <f>COUNT(N15,O18,O21,U15,T17)</f>
        <v>4</v>
      </c>
      <c r="E14" s="106">
        <f>IF(N15&gt;O15,1,0)+IF(O18&gt;N18,1,0)+IF(O21&gt;N21,1,0)+IF(U15&gt;T15,1,0)+IF(T17&gt;U17,1,0)</f>
        <v>3</v>
      </c>
      <c r="F14" s="106">
        <f>IF(N15&lt;O15,1,0)+IF(O18&lt;N18,1,0)+IF(O21&lt;N21,1,0)+IF(T17&lt;U17,1,0)</f>
        <v>1</v>
      </c>
      <c r="G14" s="106">
        <f>VALUE(N15+O18+O21+U15+T17)</f>
        <v>11</v>
      </c>
      <c r="H14" s="106">
        <f>VALUE(O15+N18+N21+T15+U17)</f>
        <v>9</v>
      </c>
      <c r="I14" s="107">
        <f>AVERAGE(G14-H14)</f>
        <v>2</v>
      </c>
      <c r="J14" s="86"/>
      <c r="K14" s="98" t="str">
        <f>B13</f>
        <v>PLAYAS SANTA PONSA TC</v>
      </c>
      <c r="L14" s="170" t="s">
        <v>6</v>
      </c>
      <c r="M14" s="108" t="str">
        <f>B16</f>
        <v>TC BINISSALEM</v>
      </c>
      <c r="N14" s="109">
        <v>5</v>
      </c>
      <c r="O14" s="109">
        <v>0</v>
      </c>
      <c r="P14" s="86"/>
      <c r="Q14" s="108" t="str">
        <f>B13</f>
        <v>PLAYAS SANTA PONSA TC</v>
      </c>
      <c r="R14" s="170" t="s">
        <v>6</v>
      </c>
      <c r="S14" s="98" t="str">
        <f>B15</f>
        <v>CT LA SALLE "A"</v>
      </c>
      <c r="T14" s="102">
        <v>4</v>
      </c>
      <c r="U14" s="102">
        <v>1</v>
      </c>
      <c r="V14" s="86"/>
    </row>
    <row r="15" spans="1:22" s="91" customFormat="1" ht="16.5" customHeight="1">
      <c r="A15" s="103">
        <v>3</v>
      </c>
      <c r="B15" s="104" t="s">
        <v>56</v>
      </c>
      <c r="C15" s="105"/>
      <c r="D15" s="106">
        <f>COUNT(O15,O19,N22,U14,T19)</f>
        <v>4</v>
      </c>
      <c r="E15" s="106">
        <f>IF(O15&gt;N15,1,0)+IF(O19&gt;N19,1,0)+IF(N22&gt;O22,1,0)+IF(U14&gt;T14,1,0)+IF(T19&gt;U19,1,0)</f>
        <v>3</v>
      </c>
      <c r="F15" s="110">
        <f>IF(O15&lt;N15,1,0)+IF(N22&lt;O22,1,0)+IF(U14&lt;T14,1,0)+IF(T19&lt;U19,1,0)</f>
        <v>1</v>
      </c>
      <c r="G15" s="106">
        <f>VALUE(O15+O19+N22+U14+T19)</f>
        <v>10</v>
      </c>
      <c r="H15" s="106">
        <f>VALUE(N15+N19+O22+T14+U19)</f>
        <v>10</v>
      </c>
      <c r="I15" s="107">
        <f>AVERAGE(G15-H15)</f>
        <v>0</v>
      </c>
      <c r="J15" s="86"/>
      <c r="K15" s="98" t="str">
        <f>B14</f>
        <v>CT LLORET</v>
      </c>
      <c r="L15" s="170" t="s">
        <v>6</v>
      </c>
      <c r="M15" s="108" t="str">
        <f>B15</f>
        <v>CT LA SALLE "A"</v>
      </c>
      <c r="N15" s="109">
        <v>2</v>
      </c>
      <c r="O15" s="109">
        <v>3</v>
      </c>
      <c r="P15" s="86"/>
      <c r="Q15" s="111" t="str">
        <f>B18</f>
        <v>DESCANSA</v>
      </c>
      <c r="R15" s="170"/>
      <c r="S15" s="112" t="str">
        <f>B14</f>
        <v>CT LLORET</v>
      </c>
      <c r="T15" s="101"/>
      <c r="U15" s="101"/>
      <c r="V15" s="86"/>
    </row>
    <row r="16" spans="1:22" s="91" customFormat="1" ht="16.5" customHeight="1">
      <c r="A16" s="113">
        <v>4</v>
      </c>
      <c r="B16" s="104" t="s">
        <v>60</v>
      </c>
      <c r="C16" s="105"/>
      <c r="D16" s="106">
        <f>COUNT(O14,N18,O22,T13,T18)</f>
        <v>4</v>
      </c>
      <c r="E16" s="106">
        <f>IF(O14&gt;N14,1,0)+IF(N18&gt;O18,1,0)+IF(O22&gt;N22,1,0)+IF(T13&gt;U13,1,0)+IF(T18&gt;U18,1,0)</f>
        <v>1</v>
      </c>
      <c r="F16" s="110">
        <f>IF(O14&lt;N14,1,0)+IF(N18&lt;O18,1,0)+IF(O22&lt;N22,1,0)+IF(T13&lt;U13,1,0)</f>
        <v>3</v>
      </c>
      <c r="G16" s="106">
        <f>VALUE(O14+N18+O22+T13+T18)</f>
        <v>8</v>
      </c>
      <c r="H16" s="106">
        <f>VALUE(N14+O18+N22+U13+U18)</f>
        <v>12</v>
      </c>
      <c r="I16" s="107">
        <f>AVERAGE(G16-H16)</f>
        <v>-4</v>
      </c>
      <c r="J16" s="86"/>
      <c r="K16" s="87" t="s">
        <v>67</v>
      </c>
      <c r="L16" s="171"/>
      <c r="M16" s="89"/>
      <c r="N16" s="114"/>
      <c r="O16" s="178"/>
      <c r="P16" s="86"/>
      <c r="Q16" s="87" t="s">
        <v>70</v>
      </c>
      <c r="R16" s="171"/>
      <c r="S16" s="89"/>
      <c r="T16" s="90"/>
      <c r="U16" s="125"/>
      <c r="V16" s="86"/>
    </row>
    <row r="17" spans="1:22" s="91" customFormat="1" ht="16.5" customHeight="1" thickBot="1">
      <c r="A17" s="115">
        <v>5</v>
      </c>
      <c r="B17" s="116" t="s">
        <v>26</v>
      </c>
      <c r="C17" s="117"/>
      <c r="D17" s="118">
        <f>COUNT(N17,N21,U13,U19)</f>
        <v>4</v>
      </c>
      <c r="E17" s="118">
        <f>IF(N17&gt;O17,1,0)+IF(N21&gt;O21,1,0)+IF(U13&gt;T13,1,0)+IF(U19&gt;T19,1,0)</f>
        <v>0</v>
      </c>
      <c r="F17" s="118">
        <f>IF(N17&lt;O17,1,0)+IF(N21&lt;O21,1,0)+IF(U13&lt;T13,1,0)+IF(U19&lt;T19,1,0)</f>
        <v>4</v>
      </c>
      <c r="G17" s="118">
        <f>VALUE(N13+N17+N21+U13+U19)</f>
        <v>5</v>
      </c>
      <c r="H17" s="118">
        <f>VALUE(O13+O17+O21+T13+T19)</f>
        <v>15</v>
      </c>
      <c r="I17" s="119">
        <f>AVERAGE(G17-H17)</f>
        <v>-10</v>
      </c>
      <c r="J17" s="86"/>
      <c r="K17" s="98" t="str">
        <f>B17</f>
        <v>DELTA TC</v>
      </c>
      <c r="L17" s="170" t="s">
        <v>6</v>
      </c>
      <c r="M17" s="120" t="str">
        <f>B13</f>
        <v>PLAYAS SANTA PONSA TC</v>
      </c>
      <c r="N17" s="109">
        <v>0</v>
      </c>
      <c r="O17" s="109">
        <v>5</v>
      </c>
      <c r="P17" s="86"/>
      <c r="Q17" s="112" t="str">
        <f>B14</f>
        <v>CT LLORET</v>
      </c>
      <c r="R17" s="170" t="s">
        <v>6</v>
      </c>
      <c r="S17" s="112" t="str">
        <f>B13</f>
        <v>PLAYAS SANTA PONSA TC</v>
      </c>
      <c r="T17" s="102">
        <v>3</v>
      </c>
      <c r="U17" s="102">
        <v>2</v>
      </c>
      <c r="V17" s="86"/>
    </row>
    <row r="18" spans="1:22" s="91" customFormat="1" ht="17.100000000000001" customHeight="1">
      <c r="A18" s="121"/>
      <c r="B18" s="122" t="s">
        <v>11</v>
      </c>
      <c r="C18" s="123"/>
      <c r="D18" s="124"/>
      <c r="E18" s="124"/>
      <c r="F18" s="124"/>
      <c r="G18" s="124"/>
      <c r="H18" s="124"/>
      <c r="I18" s="124"/>
      <c r="J18" s="86"/>
      <c r="K18" s="98" t="str">
        <f>B16</f>
        <v>TC BINISSALEM</v>
      </c>
      <c r="L18" s="170" t="s">
        <v>6</v>
      </c>
      <c r="M18" s="120" t="str">
        <f>B14</f>
        <v>CT LLORET</v>
      </c>
      <c r="N18" s="109">
        <v>2</v>
      </c>
      <c r="O18" s="109">
        <v>3</v>
      </c>
      <c r="P18" s="86"/>
      <c r="Q18" s="98" t="str">
        <f>B16</f>
        <v>TC BINISSALEM</v>
      </c>
      <c r="R18" s="170"/>
      <c r="S18" s="111" t="str">
        <f>B18</f>
        <v>DESCANSA</v>
      </c>
      <c r="T18" s="101"/>
      <c r="U18" s="101"/>
      <c r="V18" s="86"/>
    </row>
    <row r="19" spans="1:22" s="86" customFormat="1" ht="17.100000000000001" customHeight="1">
      <c r="K19" s="111" t="str">
        <f>B18</f>
        <v>DESCANSA</v>
      </c>
      <c r="L19" s="170"/>
      <c r="M19" s="120" t="str">
        <f>B15</f>
        <v>CT LA SALLE "A"</v>
      </c>
      <c r="N19" s="101"/>
      <c r="O19" s="101"/>
      <c r="Q19" s="98" t="str">
        <f>B15</f>
        <v>CT LA SALLE "A"</v>
      </c>
      <c r="R19" s="170" t="s">
        <v>6</v>
      </c>
      <c r="S19" s="120" t="str">
        <f>B17</f>
        <v>DELTA TC</v>
      </c>
      <c r="T19" s="102">
        <v>3</v>
      </c>
      <c r="U19" s="102">
        <v>2</v>
      </c>
      <c r="V19" s="125"/>
    </row>
    <row r="20" spans="1:22" s="86" customFormat="1" ht="17.100000000000001" customHeight="1">
      <c r="K20" s="87" t="s">
        <v>68</v>
      </c>
      <c r="L20" s="171"/>
      <c r="M20" s="89"/>
      <c r="N20" s="114"/>
      <c r="O20" s="178"/>
      <c r="Q20" s="126"/>
      <c r="R20" s="174"/>
      <c r="S20" s="126"/>
      <c r="T20" s="127"/>
      <c r="U20" s="127"/>
    </row>
    <row r="21" spans="1:22" s="86" customFormat="1" ht="17.100000000000001" customHeight="1">
      <c r="K21" s="98" t="str">
        <f>B17</f>
        <v>DELTA TC</v>
      </c>
      <c r="L21" s="170" t="s">
        <v>6</v>
      </c>
      <c r="M21" s="98" t="str">
        <f>B14</f>
        <v>CT LLORET</v>
      </c>
      <c r="N21" s="109">
        <v>2</v>
      </c>
      <c r="O21" s="109">
        <v>3</v>
      </c>
      <c r="R21" s="156"/>
      <c r="T21" s="125"/>
      <c r="U21" s="125"/>
    </row>
    <row r="22" spans="1:22" s="91" customFormat="1" ht="17.100000000000001" customHeight="1">
      <c r="A22" s="67"/>
      <c r="B22" s="72"/>
      <c r="C22" s="72"/>
      <c r="D22" s="67"/>
      <c r="E22" s="67"/>
      <c r="F22" s="67"/>
      <c r="G22" s="67"/>
      <c r="H22" s="67"/>
      <c r="I22" s="86"/>
      <c r="J22" s="86"/>
      <c r="K22" s="108" t="str">
        <f>B15</f>
        <v>CT LA SALLE "A"</v>
      </c>
      <c r="L22" s="170" t="s">
        <v>6</v>
      </c>
      <c r="M22" s="98" t="str">
        <f>B16</f>
        <v>TC BINISSALEM</v>
      </c>
      <c r="N22" s="109">
        <v>3</v>
      </c>
      <c r="O22" s="109">
        <v>2</v>
      </c>
      <c r="P22" s="86"/>
      <c r="Q22" s="86"/>
      <c r="R22" s="156"/>
      <c r="S22" s="86"/>
      <c r="T22" s="125"/>
      <c r="U22" s="125"/>
      <c r="V22" s="86"/>
    </row>
    <row r="23" spans="1:22" s="91" customFormat="1" ht="17.100000000000001" customHeight="1">
      <c r="A23" s="86"/>
      <c r="B23" s="86"/>
      <c r="C23" s="86"/>
      <c r="D23" s="86"/>
      <c r="E23" s="86"/>
      <c r="F23" s="86"/>
      <c r="G23" s="86"/>
      <c r="H23" s="86"/>
      <c r="I23" s="86"/>
      <c r="J23" s="86"/>
      <c r="K23" s="111" t="str">
        <f>B18</f>
        <v>DESCANSA</v>
      </c>
      <c r="L23" s="170"/>
      <c r="M23" s="120" t="str">
        <f>B13</f>
        <v>PLAYAS SANTA PONSA TC</v>
      </c>
      <c r="N23" s="101"/>
      <c r="O23" s="101"/>
      <c r="P23" s="86"/>
      <c r="Q23" s="86"/>
      <c r="R23" s="156"/>
      <c r="S23" s="86"/>
      <c r="T23" s="125"/>
      <c r="U23" s="125"/>
      <c r="V23" s="86"/>
    </row>
    <row r="24" spans="1:22" s="91" customFormat="1" ht="17.100000000000001" customHeight="1">
      <c r="A24" s="86"/>
      <c r="B24" s="86"/>
      <c r="C24" s="86"/>
      <c r="D24" s="86"/>
      <c r="E24" s="86"/>
      <c r="F24" s="86"/>
      <c r="G24" s="86"/>
      <c r="H24" s="86"/>
      <c r="I24" s="86"/>
      <c r="J24" s="86"/>
      <c r="K24" s="128"/>
      <c r="L24" s="174"/>
      <c r="M24" s="128"/>
      <c r="N24" s="127"/>
      <c r="O24" s="127"/>
      <c r="P24" s="86"/>
      <c r="Q24" s="86"/>
      <c r="R24" s="156"/>
      <c r="S24" s="86"/>
      <c r="T24" s="125"/>
      <c r="U24" s="125"/>
      <c r="V24" s="86"/>
    </row>
    <row r="25" spans="1:22" s="91" customFormat="1" ht="17.100000000000001" customHeight="1" thickBot="1">
      <c r="A25" s="67"/>
      <c r="B25" s="74"/>
      <c r="C25" s="74"/>
      <c r="D25" s="67"/>
      <c r="E25" s="67"/>
      <c r="F25" s="67"/>
      <c r="G25" s="67"/>
      <c r="H25" s="67"/>
      <c r="I25" s="67"/>
      <c r="J25" s="67"/>
      <c r="K25" s="73"/>
      <c r="L25" s="183"/>
      <c r="M25" s="67"/>
      <c r="N25" s="151"/>
      <c r="O25" s="151"/>
      <c r="P25" s="67"/>
      <c r="Q25" s="67"/>
      <c r="R25" s="183"/>
      <c r="S25" s="67"/>
      <c r="T25" s="151"/>
      <c r="U25" s="151"/>
      <c r="V25" s="86"/>
    </row>
    <row r="26" spans="1:22" s="86" customFormat="1" ht="17.100000000000001" customHeight="1" thickBot="1">
      <c r="A26" s="79"/>
      <c r="B26" s="80" t="s">
        <v>8</v>
      </c>
      <c r="C26" s="80" t="s">
        <v>27</v>
      </c>
      <c r="D26" s="81" t="s">
        <v>2</v>
      </c>
      <c r="E26" s="82" t="s">
        <v>0</v>
      </c>
      <c r="F26" s="83" t="s">
        <v>1</v>
      </c>
      <c r="G26" s="83" t="s">
        <v>3</v>
      </c>
      <c r="H26" s="84" t="s">
        <v>4</v>
      </c>
      <c r="I26" s="85" t="s">
        <v>5</v>
      </c>
      <c r="K26" s="87" t="s">
        <v>66</v>
      </c>
      <c r="L26" s="171"/>
      <c r="M26" s="89"/>
      <c r="N26" s="90"/>
      <c r="O26" s="125"/>
      <c r="Q26" s="87" t="s">
        <v>69</v>
      </c>
      <c r="R26" s="171"/>
      <c r="S26" s="89"/>
      <c r="T26" s="90"/>
      <c r="U26" s="125"/>
    </row>
    <row r="27" spans="1:22" s="86" customFormat="1" ht="16.5" customHeight="1">
      <c r="A27" s="92">
        <v>1</v>
      </c>
      <c r="B27" s="205" t="s">
        <v>12</v>
      </c>
      <c r="C27" s="94">
        <v>2</v>
      </c>
      <c r="D27" s="95">
        <f>COUNT(N27,O31,N35,T28,U31)</f>
        <v>4</v>
      </c>
      <c r="E27" s="96">
        <f>IF(N27&gt;O27,1,0)+IF(O31&gt;N31,1,0)+IF(N35&gt;O35,1,0)+IF(T28&gt;U28,1,0)+IF(U31&gt;T31,1,0)</f>
        <v>3</v>
      </c>
      <c r="F27" s="96">
        <f>IF(N27&lt;O27,1,0)+IF(O31&lt;N31,1,0)+IF(N35&lt;O35,1,0)+IF(T28&lt;U28,1,0)+IF(U31&lt;T31,1,0)</f>
        <v>1</v>
      </c>
      <c r="G27" s="96">
        <f>SUM(N27+O31+N35+T28+U31)</f>
        <v>15</v>
      </c>
      <c r="H27" s="96">
        <f>VALUE(O27+N31+O35+U28+T31)</f>
        <v>5</v>
      </c>
      <c r="I27" s="97">
        <f>AVERAGE(G27-H27)</f>
        <v>10</v>
      </c>
      <c r="K27" s="98" t="str">
        <f>B27</f>
        <v>CT PORTO CRISTO</v>
      </c>
      <c r="L27" s="170"/>
      <c r="M27" s="100" t="str">
        <f>B32</f>
        <v>DESCANSA</v>
      </c>
      <c r="N27" s="101"/>
      <c r="O27" s="101"/>
      <c r="Q27" s="98" t="str">
        <f>B30</f>
        <v>SANTA MARIA TC</v>
      </c>
      <c r="R27" s="170" t="s">
        <v>6</v>
      </c>
      <c r="S27" s="98" t="str">
        <f>B31</f>
        <v>SOMETIMES TC</v>
      </c>
      <c r="T27" s="102">
        <v>4</v>
      </c>
      <c r="U27" s="102">
        <v>1</v>
      </c>
    </row>
    <row r="28" spans="1:22" s="67" customFormat="1" ht="16.5" customHeight="1">
      <c r="A28" s="103">
        <v>2</v>
      </c>
      <c r="B28" s="204" t="s">
        <v>39</v>
      </c>
      <c r="C28" s="105">
        <v>3</v>
      </c>
      <c r="D28" s="106">
        <f>COUNT(O28,O32,N36,U29,T31)</f>
        <v>4</v>
      </c>
      <c r="E28" s="106">
        <f>IF(O28&gt;N28,1,0)+IF(O32&gt;N32,1,0)+IF(N36&gt;O36,1,0)+IF(U29&gt;T29,1,0)+IF(T31&gt;U31,1,0)</f>
        <v>3</v>
      </c>
      <c r="F28" s="106">
        <f>IF(O28&lt;N28,1,0)+IF(O32&lt;N32,1,0)+IF(N36&lt;O36,1,0)+IF(U29&lt;T29,1,0)+IF(T31&lt;U31,1,0)</f>
        <v>1</v>
      </c>
      <c r="G28" s="106">
        <f>VALUE(O28+O32+N36+U29+T31)</f>
        <v>15</v>
      </c>
      <c r="H28" s="106">
        <f>VALUE(N28+N32+O36+T29+U31)</f>
        <v>5</v>
      </c>
      <c r="I28" s="107">
        <f>AVERAGE(G28-H28)</f>
        <v>10</v>
      </c>
      <c r="J28" s="86"/>
      <c r="K28" s="98" t="str">
        <f>B31</f>
        <v>SOMETIMES TC</v>
      </c>
      <c r="L28" s="170" t="s">
        <v>6</v>
      </c>
      <c r="M28" s="108" t="str">
        <f>B28</f>
        <v>CT LA SALLE "B"</v>
      </c>
      <c r="N28" s="109">
        <v>1</v>
      </c>
      <c r="O28" s="109">
        <v>4</v>
      </c>
      <c r="P28" s="86"/>
      <c r="Q28" s="108" t="str">
        <f>B27</f>
        <v>CT PORTO CRISTO</v>
      </c>
      <c r="R28" s="170" t="s">
        <v>6</v>
      </c>
      <c r="S28" s="98" t="str">
        <f>B29</f>
        <v>MATCH POINT TC</v>
      </c>
      <c r="T28" s="102">
        <v>5</v>
      </c>
      <c r="U28" s="102">
        <v>0</v>
      </c>
    </row>
    <row r="29" spans="1:22" s="86" customFormat="1" ht="16.5" customHeight="1">
      <c r="A29" s="103">
        <v>3</v>
      </c>
      <c r="B29" s="104" t="s">
        <v>29</v>
      </c>
      <c r="C29" s="105"/>
      <c r="D29" s="106">
        <f>COUNT(N29,O33,O36,U28,T33)</f>
        <v>4</v>
      </c>
      <c r="E29" s="106">
        <f>IF(N29&gt;O29,1,0)+IF(O33&gt;N33,1,0)+IF(O36&gt;N36,1,0)+IF(U28&gt;T28,1,0)+IF(T33&gt;U33,1,0)</f>
        <v>0</v>
      </c>
      <c r="F29" s="110">
        <f>IF(N29&lt;O29,1,0)+IF(O33&lt;N33,1,0)+IF(O36&lt;N36,1,0)+IF(U28&lt;T28,1,0)+IF(T33&lt;U33,1,0)</f>
        <v>4</v>
      </c>
      <c r="G29" s="106">
        <f>VALUE(N29+O33+O36+U28+T33)</f>
        <v>-8</v>
      </c>
      <c r="H29" s="106">
        <f>VALUE(O29+N33+N36+T28+U33)</f>
        <v>18</v>
      </c>
      <c r="I29" s="107">
        <f>AVERAGE(G29-H29)</f>
        <v>-26</v>
      </c>
      <c r="K29" s="98" t="str">
        <f>B29</f>
        <v>MATCH POINT TC</v>
      </c>
      <c r="L29" s="170" t="s">
        <v>6</v>
      </c>
      <c r="M29" s="108" t="str">
        <f>B30</f>
        <v>SANTA MARIA TC</v>
      </c>
      <c r="N29" s="109">
        <v>2</v>
      </c>
      <c r="O29" s="109">
        <v>3</v>
      </c>
      <c r="Q29" s="111" t="str">
        <f>B32</f>
        <v>DESCANSA</v>
      </c>
      <c r="R29" s="170"/>
      <c r="S29" s="112" t="str">
        <f>B28</f>
        <v>CT LA SALLE "B"</v>
      </c>
      <c r="T29" s="101"/>
      <c r="U29" s="101"/>
    </row>
    <row r="30" spans="1:22" ht="16.5" customHeight="1">
      <c r="A30" s="113">
        <v>4</v>
      </c>
      <c r="B30" s="104" t="s">
        <v>10</v>
      </c>
      <c r="C30" s="105"/>
      <c r="D30" s="106">
        <f>COUNT(O29,N32,O35,T27,T32)</f>
        <v>4</v>
      </c>
      <c r="E30" s="106">
        <f>IF(O29&gt;N29,1,0)+IF(N32&gt;O32,1,0)+IF(O35&gt;N35,1,0)+IF(T27&gt;U27,1,0)+IF(T32&gt;U32,1,0)</f>
        <v>3</v>
      </c>
      <c r="F30" s="106">
        <f>IF(O29&lt;N29,1,0)+IF(N32&lt;O32,1,0)+IF(O35&lt;N35,1,0)+IF(T27&lt;U27,1,0)+IF(T32&lt;U32,1,0)</f>
        <v>1</v>
      </c>
      <c r="G30" s="106">
        <f>VALUE(O29+N32+O35+T27+T32)</f>
        <v>11</v>
      </c>
      <c r="H30" s="106">
        <f>VALUE(N29+O32+N35+U27+U32)</f>
        <v>9</v>
      </c>
      <c r="I30" s="107">
        <f>AVERAGE(G30-H30)</f>
        <v>2</v>
      </c>
      <c r="J30" s="86"/>
      <c r="K30" s="87" t="s">
        <v>67</v>
      </c>
      <c r="L30" s="171"/>
      <c r="M30" s="89"/>
      <c r="N30" s="114"/>
      <c r="O30" s="178"/>
      <c r="P30" s="86"/>
      <c r="Q30" s="87" t="s">
        <v>70</v>
      </c>
      <c r="R30" s="171"/>
      <c r="S30" s="89"/>
      <c r="T30" s="90"/>
      <c r="U30" s="125"/>
    </row>
    <row r="31" spans="1:22" ht="16.5" customHeight="1" thickBot="1">
      <c r="A31" s="115">
        <v>5</v>
      </c>
      <c r="B31" s="116" t="s">
        <v>32</v>
      </c>
      <c r="C31" s="117"/>
      <c r="D31" s="118">
        <f>COUNT(N28,N31,O37,U27,U33)</f>
        <v>4</v>
      </c>
      <c r="E31" s="118">
        <f>IF(N28&gt;O28,1,0)+IF(N31&gt;O31,1,0)+IF(O37&gt;N37,1,0)+IF(U27&gt;T27,1,0)+IF(U33&gt;T33,1,0)</f>
        <v>1</v>
      </c>
      <c r="F31" s="118">
        <f>IF(N28&lt;O28,1,0)+IF(N31&lt;O31,1,0)+IF(O37&lt;N37,1,0)+IF(U27&lt;T27,1,0)+IF(U33&lt;T33,1,0)</f>
        <v>3</v>
      </c>
      <c r="G31" s="118">
        <f>VALUE(N28+N31+O37+U27+U33)</f>
        <v>7</v>
      </c>
      <c r="H31" s="118">
        <f>VALUE(O28+O31+N37+T27+T33)</f>
        <v>3</v>
      </c>
      <c r="I31" s="119">
        <f>AVERAGE(G31-H31)</f>
        <v>4</v>
      </c>
      <c r="J31" s="86"/>
      <c r="K31" s="98" t="str">
        <f>B31</f>
        <v>SOMETIMES TC</v>
      </c>
      <c r="L31" s="170" t="s">
        <v>6</v>
      </c>
      <c r="M31" s="120" t="str">
        <f>B27</f>
        <v>CT PORTO CRISTO</v>
      </c>
      <c r="N31" s="109">
        <v>0</v>
      </c>
      <c r="O31" s="109">
        <v>5</v>
      </c>
      <c r="P31" s="86"/>
      <c r="Q31" s="98" t="str">
        <f>B28</f>
        <v>CT LA SALLE "B"</v>
      </c>
      <c r="R31" s="170" t="s">
        <v>6</v>
      </c>
      <c r="S31" s="98" t="str">
        <f>B27</f>
        <v>CT PORTO CRISTO</v>
      </c>
      <c r="T31" s="102">
        <v>4</v>
      </c>
      <c r="U31" s="102">
        <v>1</v>
      </c>
    </row>
    <row r="32" spans="1:22" ht="16.5" customHeight="1">
      <c r="A32" s="121"/>
      <c r="B32" s="122" t="s">
        <v>11</v>
      </c>
      <c r="C32" s="123"/>
      <c r="D32" s="124"/>
      <c r="E32" s="124"/>
      <c r="F32" s="124"/>
      <c r="G32" s="124"/>
      <c r="H32" s="124"/>
      <c r="I32" s="124"/>
      <c r="J32" s="86"/>
      <c r="K32" s="98" t="str">
        <f>B30</f>
        <v>SANTA MARIA TC</v>
      </c>
      <c r="L32" s="170" t="s">
        <v>6</v>
      </c>
      <c r="M32" s="120" t="str">
        <f>B28</f>
        <v>CT LA SALLE "B"</v>
      </c>
      <c r="N32" s="109">
        <v>3</v>
      </c>
      <c r="O32" s="109">
        <v>2</v>
      </c>
      <c r="P32" s="86"/>
      <c r="Q32" s="98" t="str">
        <f>B30</f>
        <v>SANTA MARIA TC</v>
      </c>
      <c r="R32" s="170"/>
      <c r="S32" s="111" t="str">
        <f>B32</f>
        <v>DESCANSA</v>
      </c>
      <c r="T32" s="101"/>
      <c r="U32" s="101"/>
    </row>
    <row r="33" spans="1:25" ht="18.75" customHeight="1">
      <c r="A33" s="86"/>
      <c r="B33" s="86"/>
      <c r="C33" s="86"/>
      <c r="D33" s="86"/>
      <c r="E33" s="86"/>
      <c r="F33" s="86"/>
      <c r="G33" s="86"/>
      <c r="H33" s="86"/>
      <c r="I33" s="86"/>
      <c r="J33" s="86"/>
      <c r="K33" s="111" t="str">
        <f>B32</f>
        <v>DESCANSA</v>
      </c>
      <c r="L33" s="170"/>
      <c r="M33" s="120" t="str">
        <f>B29</f>
        <v>MATCH POINT TC</v>
      </c>
      <c r="N33" s="101"/>
      <c r="O33" s="101"/>
      <c r="P33" s="86"/>
      <c r="Q33" s="98" t="str">
        <f>B29</f>
        <v>MATCH POINT TC</v>
      </c>
      <c r="R33" s="170" t="s">
        <v>6</v>
      </c>
      <c r="S33" s="120" t="str">
        <f>B31</f>
        <v>SOMETIMES TC</v>
      </c>
      <c r="T33" s="180">
        <v>-10</v>
      </c>
      <c r="U33" s="180">
        <v>5</v>
      </c>
    </row>
    <row r="34" spans="1:25" ht="15" customHeight="1">
      <c r="A34" s="86"/>
      <c r="B34" s="86"/>
      <c r="C34" s="86"/>
      <c r="D34" s="86"/>
      <c r="E34" s="86"/>
      <c r="F34" s="86"/>
      <c r="G34" s="86"/>
      <c r="H34" s="86"/>
      <c r="I34" s="86"/>
      <c r="J34" s="86"/>
      <c r="K34" s="87" t="s">
        <v>68</v>
      </c>
      <c r="L34" s="171"/>
      <c r="M34" s="89"/>
      <c r="N34" s="114"/>
      <c r="O34" s="178"/>
      <c r="P34" s="86"/>
      <c r="Q34" s="126"/>
      <c r="R34" s="174"/>
      <c r="S34" s="126"/>
      <c r="T34" s="127"/>
      <c r="U34" s="127"/>
    </row>
    <row r="35" spans="1:25" ht="15" customHeight="1">
      <c r="A35" s="86"/>
      <c r="B35" s="86"/>
      <c r="C35" s="86"/>
      <c r="D35" s="86"/>
      <c r="E35" s="86"/>
      <c r="F35" s="86"/>
      <c r="G35" s="86"/>
      <c r="H35" s="86"/>
      <c r="I35" s="86"/>
      <c r="J35" s="86"/>
      <c r="K35" s="112" t="str">
        <f>B27</f>
        <v>CT PORTO CRISTO</v>
      </c>
      <c r="L35" s="170" t="s">
        <v>6</v>
      </c>
      <c r="M35" s="112" t="str">
        <f>B30</f>
        <v>SANTA MARIA TC</v>
      </c>
      <c r="N35" s="102">
        <v>4</v>
      </c>
      <c r="O35" s="102">
        <v>1</v>
      </c>
      <c r="P35" s="86"/>
      <c r="Q35" s="86"/>
      <c r="R35" s="156"/>
      <c r="S35" s="86"/>
      <c r="T35" s="125"/>
      <c r="U35" s="125"/>
    </row>
    <row r="36" spans="1:25" ht="15" customHeight="1">
      <c r="A36" s="67"/>
      <c r="B36" s="72"/>
      <c r="C36" s="72"/>
      <c r="D36" s="67"/>
      <c r="E36" s="67"/>
      <c r="F36" s="67"/>
      <c r="G36" s="67"/>
      <c r="H36" s="67"/>
      <c r="I36" s="86"/>
      <c r="J36" s="86"/>
      <c r="K36" s="108" t="str">
        <f>B28</f>
        <v>CT LA SALLE "B"</v>
      </c>
      <c r="L36" s="170" t="s">
        <v>6</v>
      </c>
      <c r="M36" s="98" t="str">
        <f>B29</f>
        <v>MATCH POINT TC</v>
      </c>
      <c r="N36" s="109">
        <v>5</v>
      </c>
      <c r="O36" s="109">
        <v>0</v>
      </c>
      <c r="P36" s="86"/>
      <c r="Q36" s="86"/>
      <c r="R36" s="156"/>
      <c r="S36" s="86"/>
      <c r="T36" s="125"/>
      <c r="U36" s="125"/>
    </row>
    <row r="37" spans="1:25" ht="15" customHeight="1">
      <c r="A37" s="86"/>
      <c r="B37" s="86"/>
      <c r="C37" s="86"/>
      <c r="D37" s="86"/>
      <c r="E37" s="86"/>
      <c r="F37" s="86"/>
      <c r="G37" s="86"/>
      <c r="H37" s="86"/>
      <c r="I37" s="86"/>
      <c r="J37" s="86"/>
      <c r="K37" s="111" t="str">
        <f>B32</f>
        <v>DESCANSA</v>
      </c>
      <c r="L37" s="170"/>
      <c r="M37" s="120" t="str">
        <f>B31</f>
        <v>SOMETIMES TC</v>
      </c>
      <c r="N37" s="101"/>
      <c r="O37" s="101"/>
      <c r="P37" s="86"/>
      <c r="Q37" s="86"/>
      <c r="R37" s="156"/>
      <c r="S37" s="86"/>
      <c r="T37" s="125"/>
      <c r="U37" s="125"/>
    </row>
    <row r="38" spans="1:25" ht="15" customHeight="1">
      <c r="A38" s="86"/>
      <c r="B38" s="86"/>
      <c r="C38" s="86"/>
      <c r="D38" s="86"/>
      <c r="E38" s="86"/>
      <c r="F38" s="86"/>
      <c r="G38" s="86"/>
      <c r="H38" s="86"/>
      <c r="I38" s="86"/>
      <c r="J38" s="86"/>
      <c r="K38" s="129"/>
      <c r="L38" s="174"/>
      <c r="M38" s="126"/>
      <c r="N38" s="127"/>
      <c r="O38" s="127"/>
      <c r="P38" s="86"/>
      <c r="Q38" s="126"/>
      <c r="R38" s="174"/>
      <c r="S38" s="126"/>
      <c r="T38" s="127"/>
      <c r="U38" s="127"/>
    </row>
    <row r="39" spans="1:25" ht="14.25" customHeight="1">
      <c r="A39" s="86"/>
      <c r="B39" s="86"/>
      <c r="C39" s="86"/>
      <c r="D39" s="86"/>
      <c r="E39" s="86"/>
      <c r="F39" s="86"/>
      <c r="G39" s="86"/>
      <c r="H39" s="86"/>
      <c r="I39" s="86"/>
      <c r="J39" s="86"/>
      <c r="K39" s="89"/>
      <c r="L39" s="186"/>
      <c r="M39" s="89"/>
      <c r="N39" s="90"/>
      <c r="O39" s="125"/>
      <c r="P39" s="86"/>
      <c r="Q39" s="126"/>
      <c r="R39" s="174"/>
      <c r="S39" s="126"/>
      <c r="T39" s="127"/>
      <c r="U39" s="127"/>
    </row>
    <row r="40" spans="1:25" ht="12" customHeight="1">
      <c r="A40" s="67"/>
      <c r="B40" s="72"/>
      <c r="C40" s="72"/>
      <c r="D40" s="67"/>
      <c r="E40" s="67"/>
      <c r="F40" s="67"/>
      <c r="G40" s="67"/>
      <c r="H40" s="67"/>
      <c r="I40" s="86"/>
      <c r="J40" s="86"/>
      <c r="K40" s="126"/>
      <c r="L40" s="174"/>
      <c r="M40" s="126"/>
      <c r="N40" s="127"/>
      <c r="O40" s="127"/>
      <c r="P40" s="86"/>
      <c r="Q40" s="86"/>
      <c r="R40" s="156"/>
      <c r="S40" s="86"/>
      <c r="T40" s="125"/>
      <c r="U40" s="125"/>
    </row>
    <row r="41" spans="1:25" ht="15.75" customHeight="1" thickBot="1">
      <c r="B41" s="70" t="s">
        <v>18</v>
      </c>
      <c r="C41" s="130"/>
      <c r="D41" s="131"/>
      <c r="I41" s="67"/>
      <c r="J41" s="132"/>
      <c r="K41" s="132"/>
      <c r="L41" s="187"/>
      <c r="M41" s="194"/>
      <c r="N41" s="194"/>
      <c r="O41" s="194"/>
      <c r="P41" s="194"/>
      <c r="Q41" s="194"/>
      <c r="R41" s="194"/>
      <c r="S41" s="194"/>
      <c r="T41" s="194"/>
      <c r="U41" s="194"/>
      <c r="V41" s="194"/>
    </row>
    <row r="42" spans="1:25" ht="27" customHeight="1" thickBot="1">
      <c r="A42" s="67"/>
      <c r="B42" s="130"/>
      <c r="C42" s="130"/>
      <c r="D42" s="130"/>
      <c r="E42" s="130"/>
      <c r="F42" s="130"/>
      <c r="G42" s="130"/>
      <c r="H42" s="130"/>
      <c r="I42" s="130"/>
      <c r="J42" s="133"/>
      <c r="K42" s="190" t="s">
        <v>85</v>
      </c>
      <c r="L42" s="191"/>
      <c r="M42"/>
      <c r="N42"/>
      <c r="O42"/>
      <c r="P42"/>
      <c r="Q42"/>
      <c r="R42" s="191"/>
      <c r="S42"/>
      <c r="V42" s="195"/>
      <c r="W42" s="196" t="s">
        <v>7</v>
      </c>
      <c r="X42" s="197" t="s">
        <v>86</v>
      </c>
      <c r="Y42" s="197" t="s">
        <v>87</v>
      </c>
    </row>
    <row r="43" spans="1:25" ht="16.2" customHeight="1">
      <c r="A43" s="67"/>
      <c r="B43" s="134" t="s">
        <v>35</v>
      </c>
      <c r="C43" s="130"/>
      <c r="D43" s="67"/>
      <c r="E43" s="67"/>
      <c r="F43" s="67"/>
      <c r="G43" s="217" t="s">
        <v>65</v>
      </c>
      <c r="H43" s="217"/>
      <c r="I43" s="217"/>
      <c r="J43" s="217"/>
      <c r="K43" s="139" t="s">
        <v>88</v>
      </c>
      <c r="L43" s="191"/>
      <c r="M43"/>
      <c r="N43"/>
      <c r="O43"/>
      <c r="P43"/>
      <c r="Q43"/>
      <c r="R43" s="191"/>
      <c r="S43"/>
      <c r="V43" s="198">
        <v>1</v>
      </c>
      <c r="W43" s="181" t="s">
        <v>35</v>
      </c>
      <c r="X43" s="199" t="s">
        <v>95</v>
      </c>
      <c r="Y43" s="199" t="s">
        <v>97</v>
      </c>
    </row>
    <row r="44" spans="1:25">
      <c r="A44" s="67"/>
      <c r="B44" s="135"/>
      <c r="C44" s="218" t="s">
        <v>12</v>
      </c>
      <c r="D44" s="219"/>
      <c r="E44" s="219"/>
      <c r="F44" s="219"/>
      <c r="G44" s="130"/>
      <c r="H44" s="130"/>
      <c r="I44" s="130"/>
      <c r="J44" s="130"/>
      <c r="M44" s="126"/>
      <c r="N44" s="127"/>
      <c r="O44" s="127"/>
      <c r="P44" s="86"/>
      <c r="Q44" s="86"/>
      <c r="R44" s="156"/>
      <c r="S44" s="86"/>
      <c r="V44" s="200">
        <v>2</v>
      </c>
      <c r="W44" s="182" t="s">
        <v>38</v>
      </c>
      <c r="X44" s="201" t="s">
        <v>91</v>
      </c>
      <c r="Y44" s="201" t="s">
        <v>92</v>
      </c>
    </row>
    <row r="45" spans="1:25" ht="18.600000000000001" customHeight="1" thickBot="1">
      <c r="A45" s="67"/>
      <c r="B45" s="136" t="s">
        <v>12</v>
      </c>
      <c r="C45" s="214" t="s">
        <v>104</v>
      </c>
      <c r="D45" s="215"/>
      <c r="E45" s="215"/>
      <c r="F45" s="220"/>
      <c r="G45" s="137"/>
      <c r="H45" s="138"/>
      <c r="I45" s="138"/>
      <c r="J45" s="138"/>
      <c r="M45" s="67"/>
      <c r="N45" s="151"/>
      <c r="O45" s="151"/>
      <c r="P45" s="67"/>
      <c r="Q45" s="67"/>
      <c r="R45" s="183"/>
      <c r="S45" s="67"/>
      <c r="V45" s="202">
        <v>3</v>
      </c>
      <c r="W45" s="104" t="s">
        <v>56</v>
      </c>
      <c r="X45" s="201" t="s">
        <v>96</v>
      </c>
      <c r="Y45" s="201" t="s">
        <v>98</v>
      </c>
    </row>
    <row r="46" spans="1:25">
      <c r="A46" s="67"/>
      <c r="B46" s="130"/>
      <c r="C46" s="139"/>
      <c r="D46" s="139"/>
      <c r="E46" s="139"/>
      <c r="F46" s="140"/>
      <c r="G46" s="141"/>
      <c r="H46" s="142"/>
      <c r="I46" s="142"/>
      <c r="J46" s="142"/>
      <c r="K46" s="190" t="s">
        <v>99</v>
      </c>
      <c r="L46" s="191"/>
      <c r="M46"/>
      <c r="N46"/>
      <c r="O46"/>
      <c r="P46"/>
      <c r="Q46"/>
      <c r="R46" s="191"/>
      <c r="S46"/>
    </row>
    <row r="47" spans="1:25" ht="15" customHeight="1" thickBot="1">
      <c r="A47" s="67"/>
      <c r="B47" s="143" t="s">
        <v>38</v>
      </c>
      <c r="C47" s="139"/>
      <c r="D47" s="139"/>
      <c r="E47" s="139"/>
      <c r="F47" s="140"/>
      <c r="G47" s="214" t="s">
        <v>108</v>
      </c>
      <c r="H47" s="215"/>
      <c r="I47" s="215"/>
      <c r="J47" s="215"/>
      <c r="K47" s="139" t="s">
        <v>88</v>
      </c>
      <c r="L47" s="191"/>
      <c r="M47"/>
      <c r="N47"/>
      <c r="O47"/>
      <c r="P47"/>
      <c r="Q47"/>
      <c r="R47" s="191"/>
      <c r="S47"/>
    </row>
    <row r="48" spans="1:25" ht="24.6" customHeight="1" thickBot="1">
      <c r="A48" s="67"/>
      <c r="B48" s="135"/>
      <c r="C48" s="211" t="s">
        <v>39</v>
      </c>
      <c r="D48" s="212"/>
      <c r="E48" s="212"/>
      <c r="F48" s="213"/>
      <c r="G48" s="137"/>
      <c r="H48" s="138"/>
      <c r="I48" s="138"/>
      <c r="J48" s="138"/>
      <c r="V48" s="195"/>
      <c r="W48" s="196" t="s">
        <v>8</v>
      </c>
      <c r="X48" s="197" t="s">
        <v>86</v>
      </c>
      <c r="Y48" s="197" t="s">
        <v>87</v>
      </c>
    </row>
    <row r="49" spans="1:25">
      <c r="A49" s="67"/>
      <c r="B49" s="144" t="s">
        <v>39</v>
      </c>
      <c r="C49" s="214" t="s">
        <v>104</v>
      </c>
      <c r="D49" s="215"/>
      <c r="E49" s="215"/>
      <c r="F49" s="215"/>
      <c r="G49" s="145"/>
      <c r="H49" s="130"/>
      <c r="I49" s="130"/>
      <c r="J49" s="130"/>
      <c r="V49" s="198">
        <v>1</v>
      </c>
      <c r="W49" s="205" t="s">
        <v>12</v>
      </c>
      <c r="X49" s="199" t="s">
        <v>91</v>
      </c>
      <c r="Y49" s="199" t="s">
        <v>92</v>
      </c>
    </row>
    <row r="50" spans="1:25">
      <c r="A50" s="67"/>
      <c r="V50" s="200">
        <v>2</v>
      </c>
      <c r="W50" s="204" t="s">
        <v>39</v>
      </c>
      <c r="X50" s="201" t="s">
        <v>95</v>
      </c>
      <c r="Y50" s="201" t="s">
        <v>97</v>
      </c>
    </row>
    <row r="51" spans="1:25" ht="15" thickBot="1">
      <c r="A51" s="67"/>
      <c r="V51" s="202">
        <v>3</v>
      </c>
      <c r="W51" s="104" t="s">
        <v>10</v>
      </c>
      <c r="X51" s="201" t="s">
        <v>96</v>
      </c>
      <c r="Y51" s="201" t="s">
        <v>98</v>
      </c>
    </row>
    <row r="52" spans="1:25">
      <c r="A52" s="67"/>
    </row>
    <row r="53" spans="1:25">
      <c r="A53" s="67"/>
    </row>
    <row r="54" spans="1:25">
      <c r="A54" s="67"/>
    </row>
    <row r="55" spans="1:25">
      <c r="A55" s="67"/>
    </row>
    <row r="56" spans="1:25">
      <c r="A56" s="67"/>
      <c r="L56" s="189"/>
      <c r="M56" s="91"/>
      <c r="N56" s="178"/>
      <c r="O56" s="178"/>
      <c r="P56" s="91"/>
      <c r="Q56" s="91"/>
      <c r="R56" s="189"/>
      <c r="S56" s="91"/>
      <c r="T56" s="178"/>
      <c r="U56" s="178"/>
    </row>
  </sheetData>
  <mergeCells count="7">
    <mergeCell ref="C49:F49"/>
    <mergeCell ref="B6:K6"/>
    <mergeCell ref="G43:J43"/>
    <mergeCell ref="C44:F44"/>
    <mergeCell ref="C45:F45"/>
    <mergeCell ref="C48:F48"/>
    <mergeCell ref="G47:J47"/>
  </mergeCells>
  <pageMargins left="0.70866141732283472" right="0.70866141732283472" top="0.74803149606299213" bottom="0.74803149606299213" header="0.31496062992125984" footer="0.31496062992125984"/>
  <pageSetup paperSize="9"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7"/>
  <sheetViews>
    <sheetView showGridLines="0" zoomScaleNormal="100" workbookViewId="0">
      <selection activeCell="B23" sqref="B23"/>
    </sheetView>
  </sheetViews>
  <sheetFormatPr baseColWidth="10" defaultRowHeight="14.4"/>
  <cols>
    <col min="1" max="1" width="3.6640625" style="69" customWidth="1"/>
    <col min="2" max="2" width="23" style="69" customWidth="1"/>
    <col min="3" max="3" width="6.88671875" style="69" customWidth="1"/>
    <col min="4" max="4" width="3.88671875" style="69" customWidth="1"/>
    <col min="5" max="5" width="4.6640625" style="69" customWidth="1"/>
    <col min="6" max="6" width="3.5546875" style="69" customWidth="1"/>
    <col min="7" max="7" width="5" style="69" customWidth="1"/>
    <col min="8" max="8" width="4.44140625" style="69" customWidth="1"/>
    <col min="9" max="9" width="5.109375" style="69" customWidth="1"/>
    <col min="10" max="10" width="2.88671875" style="69" customWidth="1"/>
    <col min="11" max="11" width="23.5546875" style="69" customWidth="1"/>
    <col min="12" max="12" width="3" style="69" customWidth="1"/>
    <col min="13" max="13" width="22.88671875" style="69" customWidth="1"/>
    <col min="14" max="14" width="3.5546875" style="69" customWidth="1"/>
    <col min="15" max="15" width="3.6640625" style="69" customWidth="1"/>
    <col min="16" max="16" width="2.88671875" style="69" customWidth="1"/>
    <col min="17" max="17" width="23.109375" style="69" customWidth="1"/>
    <col min="18" max="18" width="2.6640625" style="69" customWidth="1"/>
    <col min="19" max="19" width="22" style="69" customWidth="1"/>
    <col min="20" max="20" width="3.44140625" style="69" customWidth="1"/>
    <col min="21" max="21" width="3.5546875" style="69" customWidth="1"/>
    <col min="22" max="16384" width="11.5546875" style="69"/>
  </cols>
  <sheetData>
    <row r="1" spans="1:22" ht="18">
      <c r="A1" s="67"/>
      <c r="B1" s="150" t="s">
        <v>57</v>
      </c>
      <c r="C1" s="68"/>
      <c r="D1" s="67"/>
      <c r="E1" s="67"/>
      <c r="F1" s="67"/>
      <c r="G1" s="67"/>
      <c r="H1" s="67"/>
      <c r="I1" s="67"/>
      <c r="J1" s="67"/>
      <c r="K1" s="67"/>
      <c r="L1" s="67"/>
      <c r="M1" s="67"/>
      <c r="N1" s="67"/>
      <c r="O1" s="67"/>
      <c r="P1" s="67"/>
      <c r="Q1" s="67"/>
      <c r="R1" s="67"/>
      <c r="S1" s="67"/>
      <c r="T1" s="67"/>
      <c r="U1" s="67"/>
      <c r="V1" s="67"/>
    </row>
    <row r="2" spans="1:22" ht="7.5" customHeight="1">
      <c r="A2" s="67"/>
      <c r="B2" s="67"/>
      <c r="C2" s="67"/>
      <c r="D2" s="67"/>
      <c r="E2" s="67"/>
      <c r="F2" s="67"/>
      <c r="G2" s="67"/>
      <c r="H2" s="67"/>
      <c r="I2" s="67"/>
      <c r="J2" s="67"/>
      <c r="K2" s="67"/>
      <c r="L2" s="67"/>
      <c r="M2" s="67"/>
      <c r="N2" s="67"/>
      <c r="O2" s="67"/>
      <c r="P2" s="67"/>
      <c r="Q2" s="67"/>
      <c r="R2" s="67"/>
      <c r="S2" s="67"/>
      <c r="T2" s="67"/>
      <c r="U2" s="67"/>
      <c r="V2" s="67"/>
    </row>
    <row r="3" spans="1:22" ht="14.25" customHeight="1">
      <c r="A3" s="67"/>
      <c r="B3" s="70" t="s">
        <v>19</v>
      </c>
      <c r="C3" s="71"/>
      <c r="D3" s="67"/>
      <c r="E3" s="67"/>
      <c r="F3" s="67"/>
      <c r="G3" s="72"/>
      <c r="H3" s="67"/>
      <c r="I3" s="67"/>
      <c r="J3" s="67"/>
      <c r="K3" s="67"/>
      <c r="L3" s="67"/>
      <c r="M3" s="67"/>
      <c r="N3" s="67"/>
      <c r="O3" s="67"/>
      <c r="P3" s="67"/>
      <c r="Q3" s="67"/>
      <c r="R3" s="67"/>
      <c r="S3" s="67"/>
      <c r="T3" s="67"/>
      <c r="U3" s="67"/>
      <c r="V3" s="67"/>
    </row>
    <row r="4" spans="1:22" s="67" customFormat="1" ht="12.9" customHeight="1">
      <c r="B4" s="71"/>
      <c r="C4" s="71"/>
      <c r="G4" s="72"/>
    </row>
    <row r="5" spans="1:22" ht="14.25" customHeight="1">
      <c r="A5" s="67"/>
      <c r="B5" s="70" t="s">
        <v>17</v>
      </c>
      <c r="C5" s="71"/>
      <c r="D5" s="67"/>
      <c r="E5" s="67"/>
      <c r="F5" s="67"/>
      <c r="G5" s="67"/>
      <c r="H5" s="67"/>
      <c r="I5" s="67"/>
      <c r="J5" s="67"/>
      <c r="K5" s="73"/>
      <c r="L5" s="67"/>
      <c r="M5" s="67"/>
      <c r="N5" s="67"/>
      <c r="O5" s="67"/>
      <c r="P5" s="67"/>
      <c r="Q5" s="67"/>
      <c r="R5" s="67"/>
      <c r="S5" s="67"/>
      <c r="T5" s="67"/>
      <c r="U5" s="67"/>
      <c r="V5" s="67"/>
    </row>
    <row r="6" spans="1:22" ht="12.9" customHeight="1">
      <c r="A6" s="67"/>
      <c r="B6" s="73" t="s">
        <v>22</v>
      </c>
      <c r="C6" s="73"/>
      <c r="D6" s="67"/>
      <c r="E6" s="67"/>
      <c r="F6" s="67"/>
      <c r="G6" s="67"/>
      <c r="H6" s="67"/>
      <c r="I6" s="67"/>
      <c r="J6" s="67"/>
      <c r="K6" s="73"/>
      <c r="L6" s="67"/>
      <c r="M6" s="67"/>
      <c r="N6" s="67"/>
      <c r="O6" s="67"/>
      <c r="P6" s="67"/>
      <c r="Q6" s="67"/>
      <c r="R6" s="67"/>
      <c r="S6" s="67"/>
      <c r="T6" s="67"/>
      <c r="U6" s="67"/>
      <c r="V6" s="67"/>
    </row>
    <row r="7" spans="1:22" ht="10.5" customHeight="1">
      <c r="A7" s="67"/>
      <c r="B7" s="74"/>
      <c r="C7" s="74"/>
      <c r="D7" s="67"/>
      <c r="E7" s="67"/>
      <c r="F7" s="67"/>
      <c r="G7" s="67"/>
      <c r="H7" s="67"/>
      <c r="I7" s="67"/>
      <c r="J7" s="67"/>
      <c r="K7" s="73"/>
      <c r="L7" s="67"/>
      <c r="M7" s="67"/>
      <c r="N7" s="67"/>
      <c r="O7" s="67"/>
      <c r="P7" s="67"/>
      <c r="Q7" s="67"/>
      <c r="R7" s="67"/>
      <c r="S7" s="67"/>
      <c r="T7" s="67"/>
      <c r="U7" s="67"/>
      <c r="V7" s="67"/>
    </row>
    <row r="8" spans="1:22" ht="12.9" customHeight="1">
      <c r="A8" s="67"/>
      <c r="B8" s="75" t="s">
        <v>82</v>
      </c>
      <c r="C8" s="75"/>
      <c r="D8" s="75"/>
      <c r="E8" s="75"/>
      <c r="F8" s="75"/>
      <c r="G8" s="75"/>
      <c r="H8" s="75"/>
      <c r="I8" s="75"/>
      <c r="J8" s="75"/>
      <c r="K8" s="75"/>
      <c r="L8" s="75"/>
      <c r="M8" s="76"/>
      <c r="N8" s="76"/>
      <c r="O8" s="76"/>
      <c r="P8" s="76"/>
      <c r="Q8" s="76"/>
      <c r="R8" s="67"/>
      <c r="S8" s="67"/>
      <c r="T8" s="67"/>
      <c r="U8" s="67"/>
      <c r="V8" s="67"/>
    </row>
    <row r="9" spans="1:22" ht="12.9" customHeight="1">
      <c r="A9" s="67"/>
      <c r="B9" s="75" t="s">
        <v>83</v>
      </c>
      <c r="C9" s="75"/>
      <c r="D9" s="75"/>
      <c r="E9" s="75"/>
      <c r="F9" s="75"/>
      <c r="G9" s="75"/>
      <c r="H9" s="75"/>
      <c r="I9" s="75"/>
      <c r="J9" s="75"/>
      <c r="K9" s="75"/>
      <c r="L9" s="75"/>
      <c r="M9" s="76"/>
      <c r="N9" s="76"/>
      <c r="O9" s="76"/>
      <c r="P9" s="76"/>
      <c r="Q9" s="76"/>
      <c r="R9" s="67"/>
      <c r="S9" s="67"/>
      <c r="T9" s="67"/>
      <c r="U9" s="67"/>
      <c r="V9" s="67"/>
    </row>
    <row r="10" spans="1:22" ht="12.9" customHeight="1">
      <c r="A10" s="67"/>
      <c r="B10" s="75" t="s">
        <v>84</v>
      </c>
      <c r="C10" s="75"/>
      <c r="D10" s="75"/>
      <c r="E10" s="75"/>
      <c r="F10" s="75"/>
      <c r="G10" s="75"/>
      <c r="H10" s="75"/>
      <c r="I10" s="75"/>
      <c r="J10" s="75"/>
      <c r="K10" s="75"/>
      <c r="L10" s="75"/>
      <c r="M10" s="76"/>
      <c r="N10" s="76"/>
      <c r="O10" s="76"/>
      <c r="P10" s="76"/>
      <c r="Q10" s="76"/>
      <c r="R10" s="67"/>
      <c r="S10" s="67"/>
      <c r="T10" s="67"/>
      <c r="U10" s="67"/>
      <c r="V10" s="67"/>
    </row>
    <row r="11" spans="1:22" ht="12.9" customHeight="1" thickBot="1">
      <c r="A11" s="67"/>
      <c r="B11" s="77"/>
      <c r="C11" s="77"/>
      <c r="D11" s="78"/>
      <c r="E11" s="78"/>
      <c r="F11" s="78"/>
      <c r="G11" s="78"/>
      <c r="H11" s="78"/>
      <c r="I11" s="78"/>
      <c r="J11" s="78"/>
      <c r="K11" s="78"/>
      <c r="L11" s="78"/>
      <c r="M11" s="78"/>
      <c r="N11" s="67"/>
      <c r="O11" s="67"/>
      <c r="P11" s="67"/>
      <c r="Q11" s="67"/>
      <c r="R11" s="67"/>
      <c r="S11" s="67"/>
      <c r="T11" s="67"/>
      <c r="U11" s="67"/>
      <c r="V11" s="67"/>
    </row>
    <row r="12" spans="1:22" s="91" customFormat="1" ht="18" customHeight="1" thickBot="1">
      <c r="A12" s="79"/>
      <c r="B12" s="80" t="s">
        <v>7</v>
      </c>
      <c r="C12" s="80" t="s">
        <v>27</v>
      </c>
      <c r="D12" s="81" t="s">
        <v>2</v>
      </c>
      <c r="E12" s="82" t="s">
        <v>0</v>
      </c>
      <c r="F12" s="83" t="s">
        <v>1</v>
      </c>
      <c r="G12" s="83" t="s">
        <v>3</v>
      </c>
      <c r="H12" s="84" t="s">
        <v>4</v>
      </c>
      <c r="I12" s="85" t="s">
        <v>5</v>
      </c>
      <c r="J12" s="86"/>
      <c r="K12" s="87" t="s">
        <v>71</v>
      </c>
      <c r="L12" s="88"/>
      <c r="M12" s="89"/>
      <c r="N12" s="90"/>
      <c r="O12" s="86"/>
      <c r="P12" s="86"/>
      <c r="Q12" s="87" t="s">
        <v>69</v>
      </c>
      <c r="R12" s="88"/>
      <c r="S12" s="89"/>
      <c r="T12" s="90"/>
      <c r="U12" s="86"/>
      <c r="V12" s="86"/>
    </row>
    <row r="13" spans="1:22" ht="16.5" customHeight="1">
      <c r="A13" s="92">
        <v>1</v>
      </c>
      <c r="B13" s="93" t="s">
        <v>63</v>
      </c>
      <c r="C13" s="94"/>
      <c r="D13" s="95">
        <f>COUNT(N14,O17,O23,T14,U17)</f>
        <v>4</v>
      </c>
      <c r="E13" s="96">
        <f>IF(N14&gt;O14,1,0)+IF(O17&gt;N17,1,0)+IF(T14&gt;U14,1,0)+IF(U17&gt;T17,1,0)</f>
        <v>2</v>
      </c>
      <c r="F13" s="96">
        <f>IF(N14&lt;O14,1,0)+IF(O17&lt;N17,1,0)+IF(T14&lt;U14,1,0)+IF(U17&lt;T17,1,0)</f>
        <v>2</v>
      </c>
      <c r="G13" s="96">
        <f>SUM(N14+O17+T14+U17)</f>
        <v>10</v>
      </c>
      <c r="H13" s="96">
        <f>VALUE(O14+N17+U14+T17)</f>
        <v>10</v>
      </c>
      <c r="I13" s="97">
        <f>AVERAGE(G13-H13)</f>
        <v>0</v>
      </c>
      <c r="J13" s="86"/>
      <c r="K13" s="98" t="str">
        <f>B17</f>
        <v>SOMETIMES TC</v>
      </c>
      <c r="L13" s="99"/>
      <c r="M13" s="100" t="str">
        <f>B18</f>
        <v>DESCANSA</v>
      </c>
      <c r="N13" s="101"/>
      <c r="O13" s="101"/>
      <c r="P13" s="86"/>
      <c r="Q13" s="98" t="str">
        <f>B16</f>
        <v>CT LA SALLE</v>
      </c>
      <c r="R13" s="99" t="s">
        <v>6</v>
      </c>
      <c r="S13" s="98" t="str">
        <f>B17</f>
        <v>SOMETIMES TC</v>
      </c>
      <c r="T13" s="102">
        <v>3</v>
      </c>
      <c r="U13" s="102">
        <v>2</v>
      </c>
      <c r="V13" s="67"/>
    </row>
    <row r="14" spans="1:22" s="91" customFormat="1" ht="16.5" customHeight="1">
      <c r="A14" s="103">
        <v>2</v>
      </c>
      <c r="B14" s="204" t="s">
        <v>59</v>
      </c>
      <c r="C14" s="105"/>
      <c r="D14" s="106">
        <f>COUNT(N15,O18,O21,U15,T17)</f>
        <v>4</v>
      </c>
      <c r="E14" s="106">
        <f>IF(N15&gt;O15,1,0)+IF(O18&gt;N18,1,0)+IF(O21&gt;N21,1,0)+IF(U15&gt;T15,1,0)+IF(T17&gt;U17,1,0)</f>
        <v>4</v>
      </c>
      <c r="F14" s="106">
        <f>IF(N15&lt;O15,1,0)+IF(O18&lt;N18,1,0)+IF(O21&lt;N21,1,0)+IF(T17&lt;U17,1,0)</f>
        <v>0</v>
      </c>
      <c r="G14" s="106">
        <f>VALUE(N15+O18+O21+U15+T17)</f>
        <v>17</v>
      </c>
      <c r="H14" s="106">
        <f>VALUE(O15+N18+N21+T15+U17)</f>
        <v>3</v>
      </c>
      <c r="I14" s="107">
        <f>AVERAGE(G14-H14)</f>
        <v>14</v>
      </c>
      <c r="J14" s="86"/>
      <c r="K14" s="98" t="str">
        <f>B13</f>
        <v>OPEN MARRATXI "B"</v>
      </c>
      <c r="L14" s="99" t="s">
        <v>6</v>
      </c>
      <c r="M14" s="108" t="str">
        <f>B16</f>
        <v>CT LA SALLE</v>
      </c>
      <c r="N14" s="109">
        <v>1</v>
      </c>
      <c r="O14" s="109">
        <v>4</v>
      </c>
      <c r="P14" s="86"/>
      <c r="Q14" s="108" t="str">
        <f>B13</f>
        <v>OPEN MARRATXI "B"</v>
      </c>
      <c r="R14" s="99" t="s">
        <v>6</v>
      </c>
      <c r="S14" s="98" t="str">
        <f>B15</f>
        <v>SANTA MARIA TC</v>
      </c>
      <c r="T14" s="102">
        <v>4</v>
      </c>
      <c r="U14" s="102">
        <v>1</v>
      </c>
      <c r="V14" s="86"/>
    </row>
    <row r="15" spans="1:22" s="91" customFormat="1" ht="16.5" customHeight="1">
      <c r="A15" s="103">
        <v>3</v>
      </c>
      <c r="B15" s="104" t="s">
        <v>10</v>
      </c>
      <c r="C15" s="105"/>
      <c r="D15" s="106">
        <f>COUNT(O15,N22,U14,T19)</f>
        <v>4</v>
      </c>
      <c r="E15" s="106">
        <f>IF(O15&gt;N15,1,0)+IF(O19&gt;N19,1,0)+IF(N22&gt;O22,1,0)+IF(U14&gt;T14,1,0)+IF(T19&gt;U19,1,0)</f>
        <v>0</v>
      </c>
      <c r="F15" s="110">
        <f>IF(O15&lt;N15,1,0)+IF(O19&lt;N19,1,0)+IF(N22&lt;O22,1,0)+IF(U14&lt;T14,1,0)+IF(T19&lt;U19,1,0)</f>
        <v>4</v>
      </c>
      <c r="G15" s="106">
        <f>VALUE(N15+O19+O22+U14+T19)</f>
        <v>0</v>
      </c>
      <c r="H15" s="106">
        <f>VALUE(O15+N19+N22+T14+U19)</f>
        <v>0</v>
      </c>
      <c r="I15" s="107">
        <f>AVERAGE(G15-H15)</f>
        <v>0</v>
      </c>
      <c r="J15" s="86"/>
      <c r="K15" s="98" t="str">
        <f>B14</f>
        <v>RAFA NADAL CLUB</v>
      </c>
      <c r="L15" s="99" t="s">
        <v>6</v>
      </c>
      <c r="M15" s="108" t="str">
        <f>B15</f>
        <v>SANTA MARIA TC</v>
      </c>
      <c r="N15" s="109">
        <v>4</v>
      </c>
      <c r="O15" s="109">
        <v>1</v>
      </c>
      <c r="P15" s="86"/>
      <c r="Q15" s="111" t="str">
        <f>B18</f>
        <v>DESCANSA</v>
      </c>
      <c r="R15" s="99"/>
      <c r="S15" s="112" t="str">
        <f>B14</f>
        <v>RAFA NADAL CLUB</v>
      </c>
      <c r="T15" s="101"/>
      <c r="U15" s="101"/>
      <c r="V15" s="86"/>
    </row>
    <row r="16" spans="1:22" s="91" customFormat="1" ht="16.5" customHeight="1">
      <c r="A16" s="113">
        <v>4</v>
      </c>
      <c r="B16" s="182" t="s">
        <v>9</v>
      </c>
      <c r="C16" s="105"/>
      <c r="D16" s="106">
        <f>COUNT(O14,N18,O22,T13,T18)</f>
        <v>4</v>
      </c>
      <c r="E16" s="106">
        <f>IF(O14&gt;N14,1,0)+IF(N18&gt;O18,1,0)+IF(O22&gt;N22,1,0)+IF(T13&gt;U13,1,0)+IF(T18&gt;U18,1,0)</f>
        <v>3</v>
      </c>
      <c r="F16" s="110">
        <f>IF(O14&lt;N14,1,0)+IF(N18&lt;O18,1,0)+IF(O22&lt;N22,1,0)+IF(T13&lt;U13,1,0)</f>
        <v>1</v>
      </c>
      <c r="G16" s="106">
        <f>VALUE(O14+N18+O22+T13+T18)</f>
        <v>13</v>
      </c>
      <c r="H16" s="106">
        <f>VALUE(N14+O18+N22+U13+U18)</f>
        <v>-3</v>
      </c>
      <c r="I16" s="107">
        <f>AVERAGE(G16-H16)</f>
        <v>16</v>
      </c>
      <c r="J16" s="86"/>
      <c r="K16" s="87" t="s">
        <v>79</v>
      </c>
      <c r="L16" s="88"/>
      <c r="M16" s="89"/>
      <c r="N16" s="114"/>
      <c r="P16" s="86"/>
      <c r="Q16" s="87" t="s">
        <v>70</v>
      </c>
      <c r="R16" s="88"/>
      <c r="S16" s="89"/>
      <c r="T16" s="90"/>
      <c r="U16" s="86"/>
      <c r="V16" s="86"/>
    </row>
    <row r="17" spans="1:22" s="91" customFormat="1" ht="16.5" customHeight="1" thickBot="1">
      <c r="A17" s="115">
        <v>5</v>
      </c>
      <c r="B17" s="116" t="s">
        <v>32</v>
      </c>
      <c r="C17" s="117"/>
      <c r="D17" s="118">
        <f>COUNT(N17,N21,U13,U19)</f>
        <v>4</v>
      </c>
      <c r="E17" s="118">
        <f>IF(N17&gt;O17,1,0)+IF(N21&gt;O21,1,0)+IF(U13&gt;T13,1,0)+IF(U19&gt;T19,1,0)</f>
        <v>1</v>
      </c>
      <c r="F17" s="118">
        <f>IF(N17&lt;O17,1,0)+IF(N21&lt;O21,1,0)+IF(U13&lt;T13,1,0)+IF(U19&lt;T19,1,0)</f>
        <v>3</v>
      </c>
      <c r="G17" s="118">
        <f>VALUE(N14+N17+O23+U13+U19)</f>
        <v>9</v>
      </c>
      <c r="H17" s="118">
        <f>VALUE(O14+O17+N23+T13+T19)</f>
        <v>1</v>
      </c>
      <c r="I17" s="119">
        <f>AVERAGE(G17-H17)</f>
        <v>8</v>
      </c>
      <c r="J17" s="86"/>
      <c r="K17" s="98" t="str">
        <f>B17</f>
        <v>SOMETIMES TC</v>
      </c>
      <c r="L17" s="99" t="s">
        <v>6</v>
      </c>
      <c r="M17" s="120" t="str">
        <f>B13</f>
        <v>OPEN MARRATXI "B"</v>
      </c>
      <c r="N17" s="109">
        <v>1</v>
      </c>
      <c r="O17" s="109">
        <v>4</v>
      </c>
      <c r="P17" s="86"/>
      <c r="Q17" s="112" t="str">
        <f>B14</f>
        <v>RAFA NADAL CLUB</v>
      </c>
      <c r="R17" s="99" t="s">
        <v>6</v>
      </c>
      <c r="S17" s="112" t="str">
        <f>B13</f>
        <v>OPEN MARRATXI "B"</v>
      </c>
      <c r="T17" s="102">
        <v>4</v>
      </c>
      <c r="U17" s="102">
        <v>1</v>
      </c>
      <c r="V17" s="86"/>
    </row>
    <row r="18" spans="1:22" s="91" customFormat="1" ht="17.100000000000001" customHeight="1">
      <c r="A18" s="121"/>
      <c r="B18" s="122" t="s">
        <v>11</v>
      </c>
      <c r="C18" s="123"/>
      <c r="D18" s="124"/>
      <c r="E18" s="124"/>
      <c r="F18" s="124"/>
      <c r="G18" s="124"/>
      <c r="H18" s="124"/>
      <c r="I18" s="124"/>
      <c r="J18" s="86"/>
      <c r="K18" s="98" t="str">
        <f>B16</f>
        <v>CT LA SALLE</v>
      </c>
      <c r="L18" s="99" t="s">
        <v>6</v>
      </c>
      <c r="M18" s="120" t="str">
        <f>B14</f>
        <v>RAFA NADAL CLUB</v>
      </c>
      <c r="N18" s="109">
        <v>1</v>
      </c>
      <c r="O18" s="109">
        <v>4</v>
      </c>
      <c r="P18" s="86"/>
      <c r="Q18" s="98" t="str">
        <f>B16</f>
        <v>CT LA SALLE</v>
      </c>
      <c r="R18" s="99"/>
      <c r="S18" s="111" t="str">
        <f>B18</f>
        <v>DESCANSA</v>
      </c>
      <c r="T18" s="101"/>
      <c r="U18" s="101"/>
      <c r="V18" s="86"/>
    </row>
    <row r="19" spans="1:22" s="86" customFormat="1" ht="17.100000000000001" customHeight="1">
      <c r="K19" s="111" t="str">
        <f>B18</f>
        <v>DESCANSA</v>
      </c>
      <c r="L19" s="99"/>
      <c r="M19" s="120" t="str">
        <f>B15</f>
        <v>SANTA MARIA TC</v>
      </c>
      <c r="N19" s="101"/>
      <c r="O19" s="101"/>
      <c r="Q19" s="98" t="str">
        <f>B15</f>
        <v>SANTA MARIA TC</v>
      </c>
      <c r="R19" s="99" t="s">
        <v>6</v>
      </c>
      <c r="S19" s="120" t="str">
        <f>B17</f>
        <v>SOMETIMES TC</v>
      </c>
      <c r="T19" s="180">
        <v>-10</v>
      </c>
      <c r="U19" s="180">
        <v>5</v>
      </c>
      <c r="V19" s="125"/>
    </row>
    <row r="20" spans="1:22" s="86" customFormat="1" ht="17.100000000000001" customHeight="1">
      <c r="K20" s="87" t="s">
        <v>80</v>
      </c>
      <c r="L20" s="88"/>
      <c r="M20" s="89"/>
      <c r="N20" s="114"/>
      <c r="O20" s="91"/>
      <c r="Q20" s="126"/>
      <c r="R20" s="126"/>
      <c r="S20" s="126"/>
      <c r="T20" s="127"/>
      <c r="U20" s="127"/>
    </row>
    <row r="21" spans="1:22" s="86" customFormat="1" ht="17.100000000000001" customHeight="1">
      <c r="B21" s="208" t="s">
        <v>110</v>
      </c>
      <c r="C21" s="224" t="s">
        <v>59</v>
      </c>
      <c r="D21" s="224"/>
      <c r="E21" s="224"/>
      <c r="F21" s="224"/>
      <c r="G21" s="224"/>
      <c r="K21" s="98" t="str">
        <f>B17</f>
        <v>SOMETIMES TC</v>
      </c>
      <c r="L21" s="99" t="s">
        <v>6</v>
      </c>
      <c r="M21" s="98" t="str">
        <f>B14</f>
        <v>RAFA NADAL CLUB</v>
      </c>
      <c r="N21" s="109">
        <v>0</v>
      </c>
      <c r="O21" s="109">
        <v>5</v>
      </c>
    </row>
    <row r="22" spans="1:22" s="91" customFormat="1" ht="17.100000000000001" customHeight="1">
      <c r="A22" s="67"/>
      <c r="B22" s="209" t="s">
        <v>111</v>
      </c>
      <c r="C22" s="226" t="s">
        <v>9</v>
      </c>
      <c r="D22" s="226"/>
      <c r="E22" s="226"/>
      <c r="F22" s="226"/>
      <c r="G22" s="226"/>
      <c r="H22" s="67"/>
      <c r="I22" s="86"/>
      <c r="J22" s="86"/>
      <c r="K22" s="108" t="str">
        <f>B15</f>
        <v>SANTA MARIA TC</v>
      </c>
      <c r="L22" s="99" t="s">
        <v>6</v>
      </c>
      <c r="M22" s="98" t="str">
        <f>B16</f>
        <v>CT LA SALLE</v>
      </c>
      <c r="N22" s="179">
        <v>-10</v>
      </c>
      <c r="O22" s="179">
        <v>5</v>
      </c>
      <c r="P22" s="86"/>
      <c r="Q22" s="86"/>
      <c r="R22" s="86"/>
      <c r="S22" s="86"/>
      <c r="T22" s="86"/>
      <c r="U22" s="86"/>
      <c r="V22" s="86"/>
    </row>
    <row r="23" spans="1:22" s="91" customFormat="1" ht="17.100000000000001" customHeight="1">
      <c r="A23" s="86"/>
      <c r="B23" s="86"/>
      <c r="C23" s="86"/>
      <c r="D23" s="86"/>
      <c r="E23" s="86"/>
      <c r="F23" s="86"/>
      <c r="G23" s="86"/>
      <c r="H23" s="86"/>
      <c r="I23" s="86"/>
      <c r="J23" s="86"/>
      <c r="K23" s="111" t="str">
        <f>B18</f>
        <v>DESCANSA</v>
      </c>
      <c r="L23" s="99"/>
      <c r="M23" s="120" t="str">
        <f>B13</f>
        <v>OPEN MARRATXI "B"</v>
      </c>
      <c r="N23" s="101"/>
      <c r="O23" s="101"/>
      <c r="P23" s="86"/>
      <c r="Q23" s="86"/>
      <c r="R23" s="86"/>
      <c r="S23" s="86"/>
      <c r="T23" s="86"/>
      <c r="U23" s="86"/>
      <c r="V23" s="86"/>
    </row>
    <row r="24" spans="1:22" s="91" customFormat="1" ht="17.100000000000001" customHeight="1">
      <c r="A24" s="86"/>
      <c r="B24" s="86"/>
      <c r="C24" s="86"/>
      <c r="D24" s="86"/>
      <c r="E24" s="86"/>
      <c r="F24" s="86"/>
      <c r="G24" s="86"/>
      <c r="H24" s="86"/>
      <c r="I24" s="86"/>
      <c r="J24" s="86"/>
      <c r="K24" s="128"/>
      <c r="L24" s="126"/>
      <c r="M24" s="128"/>
      <c r="N24" s="127"/>
      <c r="O24" s="127"/>
      <c r="P24" s="86"/>
      <c r="Q24" s="86"/>
      <c r="R24" s="86"/>
      <c r="S24" s="86"/>
      <c r="T24" s="86"/>
      <c r="U24" s="86"/>
      <c r="V24" s="86"/>
    </row>
    <row r="25" spans="1:22">
      <c r="A25" s="67"/>
      <c r="B25" s="67"/>
      <c r="C25" s="67"/>
      <c r="D25" s="67"/>
      <c r="E25" s="67"/>
      <c r="F25" s="67"/>
      <c r="G25" s="67"/>
      <c r="H25" s="67"/>
      <c r="I25" s="67"/>
      <c r="J25" s="67"/>
      <c r="K25" s="86"/>
      <c r="L25" s="86"/>
      <c r="M25" s="86"/>
      <c r="N25" s="86"/>
      <c r="O25" s="86"/>
      <c r="P25" s="86"/>
      <c r="Q25" s="86"/>
      <c r="R25" s="86"/>
      <c r="S25" s="86"/>
      <c r="T25" s="86"/>
      <c r="U25" s="86"/>
    </row>
    <row r="27" spans="1:22" ht="15.6">
      <c r="B27" s="223" t="s">
        <v>109</v>
      </c>
      <c r="C27" s="223"/>
      <c r="D27" s="223"/>
      <c r="E27" s="223"/>
      <c r="F27" s="223"/>
      <c r="G27" s="223"/>
      <c r="H27" s="223"/>
      <c r="I27" s="223"/>
      <c r="J27" s="223"/>
      <c r="K27" s="223"/>
      <c r="L27" s="223"/>
      <c r="M27" s="223"/>
      <c r="N27" s="223"/>
      <c r="O27" s="223"/>
    </row>
  </sheetData>
  <mergeCells count="3">
    <mergeCell ref="B27:O27"/>
    <mergeCell ref="C21:G21"/>
    <mergeCell ref="C22:G22"/>
  </mergeCells>
  <pageMargins left="0.70866141732283472" right="0.70866141732283472" top="0.74803149606299213" bottom="0.74803149606299213" header="0.31496062992125984" footer="0.31496062992125984"/>
  <pageSetup paperSize="9" scale="69" orientation="landscape" r:id="rId1"/>
  <ignoredErrors>
    <ignoredError sqref="Q14"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22"/>
  <sheetViews>
    <sheetView showGridLines="0" workbookViewId="0">
      <selection activeCell="M38" sqref="M38"/>
    </sheetView>
  </sheetViews>
  <sheetFormatPr baseColWidth="10" defaultColWidth="11.5546875" defaultRowHeight="14.4"/>
  <cols>
    <col min="1" max="1" width="3.6640625" style="69" customWidth="1"/>
    <col min="2" max="2" width="20.109375" style="69" customWidth="1"/>
    <col min="3" max="3" width="6" style="69" customWidth="1"/>
    <col min="4" max="4" width="3.88671875" style="69" customWidth="1"/>
    <col min="5" max="5" width="4" style="69" customWidth="1"/>
    <col min="6" max="6" width="3.5546875" style="69" customWidth="1"/>
    <col min="7" max="7" width="5" style="69" customWidth="1"/>
    <col min="8" max="8" width="4.44140625" style="69" customWidth="1"/>
    <col min="9" max="9" width="5.109375" style="69" customWidth="1"/>
    <col min="10" max="10" width="3.88671875" style="69" customWidth="1"/>
    <col min="11" max="11" width="23.5546875" style="69" customWidth="1"/>
    <col min="12" max="12" width="3" style="69" customWidth="1"/>
    <col min="13" max="13" width="22.88671875" style="69" customWidth="1"/>
    <col min="14" max="14" width="3.5546875" style="69" customWidth="1"/>
    <col min="15" max="15" width="3.6640625" style="69" customWidth="1"/>
    <col min="16" max="16" width="9.109375" style="69" customWidth="1"/>
    <col min="17" max="17" width="23.109375" style="69" customWidth="1"/>
    <col min="18" max="18" width="2.6640625" style="69" customWidth="1"/>
    <col min="19" max="19" width="22" style="69" customWidth="1"/>
    <col min="20" max="20" width="3.44140625" style="69" customWidth="1"/>
    <col min="21" max="21" width="3.5546875" style="69" customWidth="1"/>
    <col min="22" max="16384" width="11.5546875" style="69"/>
  </cols>
  <sheetData>
    <row r="1" spans="1:22" ht="18">
      <c r="A1" s="67"/>
      <c r="B1" s="150" t="s">
        <v>57</v>
      </c>
      <c r="C1" s="68"/>
      <c r="D1" s="67"/>
      <c r="E1" s="67"/>
      <c r="F1" s="67"/>
      <c r="G1" s="67"/>
      <c r="H1" s="67"/>
      <c r="I1" s="67"/>
      <c r="J1" s="67"/>
      <c r="K1" s="67"/>
      <c r="L1" s="67"/>
      <c r="M1" s="67"/>
      <c r="N1" s="67"/>
      <c r="O1" s="67"/>
      <c r="P1" s="67"/>
      <c r="Q1" s="67"/>
      <c r="R1" s="67"/>
      <c r="S1" s="67"/>
      <c r="T1" s="67"/>
      <c r="U1" s="67"/>
      <c r="V1" s="67"/>
    </row>
    <row r="2" spans="1:22" ht="7.5" customHeight="1">
      <c r="A2" s="67"/>
      <c r="B2" s="67"/>
      <c r="C2" s="67"/>
      <c r="D2" s="67"/>
      <c r="E2" s="67"/>
      <c r="F2" s="67"/>
      <c r="G2" s="67"/>
      <c r="H2" s="67"/>
      <c r="I2" s="67"/>
      <c r="J2" s="67"/>
      <c r="K2" s="67"/>
      <c r="L2" s="67"/>
      <c r="M2" s="67"/>
      <c r="N2" s="67"/>
      <c r="O2" s="67"/>
      <c r="P2" s="67"/>
      <c r="Q2" s="67"/>
      <c r="R2" s="67"/>
      <c r="S2" s="67"/>
      <c r="T2" s="67"/>
      <c r="U2" s="67"/>
      <c r="V2" s="67"/>
    </row>
    <row r="3" spans="1:22" ht="14.25" customHeight="1">
      <c r="A3" s="67"/>
      <c r="B3" s="70" t="s">
        <v>48</v>
      </c>
      <c r="C3" s="146"/>
      <c r="D3" s="67"/>
      <c r="E3" s="67"/>
      <c r="F3" s="67"/>
      <c r="G3" s="72"/>
      <c r="H3" s="67"/>
      <c r="I3" s="67"/>
      <c r="J3" s="67"/>
      <c r="K3" s="67"/>
      <c r="L3" s="67"/>
      <c r="M3" s="67"/>
      <c r="N3" s="67"/>
      <c r="O3" s="67"/>
      <c r="P3" s="67"/>
      <c r="Q3" s="67"/>
      <c r="R3" s="67"/>
      <c r="S3" s="67"/>
      <c r="T3" s="67"/>
      <c r="U3" s="67"/>
      <c r="V3" s="67"/>
    </row>
    <row r="4" spans="1:22" s="67" customFormat="1" ht="12.9" customHeight="1">
      <c r="B4" s="71"/>
      <c r="C4" s="71"/>
      <c r="G4" s="72"/>
    </row>
    <row r="5" spans="1:22" ht="14.25" customHeight="1">
      <c r="A5" s="67"/>
      <c r="B5" s="70" t="s">
        <v>46</v>
      </c>
      <c r="C5" s="146"/>
      <c r="D5" s="67"/>
      <c r="E5" s="67"/>
      <c r="F5" s="67"/>
      <c r="G5" s="67"/>
      <c r="H5" s="67"/>
      <c r="I5" s="67"/>
      <c r="J5" s="67"/>
      <c r="K5" s="73"/>
      <c r="L5" s="67"/>
      <c r="M5" s="67"/>
      <c r="N5" s="67"/>
      <c r="O5" s="67"/>
      <c r="P5" s="67"/>
      <c r="Q5" s="67"/>
      <c r="R5" s="67"/>
      <c r="S5" s="67"/>
      <c r="T5" s="67"/>
      <c r="U5" s="67"/>
      <c r="V5" s="67"/>
    </row>
    <row r="6" spans="1:22" ht="12.9" customHeight="1">
      <c r="A6" s="67"/>
      <c r="B6" s="73" t="s">
        <v>47</v>
      </c>
      <c r="C6" s="73"/>
      <c r="D6" s="67"/>
      <c r="E6" s="67"/>
      <c r="F6" s="67"/>
      <c r="G6" s="67"/>
      <c r="H6" s="67"/>
      <c r="I6" s="67"/>
      <c r="J6" s="67"/>
      <c r="K6" s="73"/>
      <c r="L6" s="67"/>
      <c r="M6" s="67"/>
      <c r="N6" s="67"/>
      <c r="O6" s="67"/>
      <c r="P6" s="67"/>
      <c r="Q6" s="67"/>
      <c r="R6" s="67"/>
      <c r="S6" s="67"/>
      <c r="T6" s="67"/>
      <c r="U6" s="67"/>
      <c r="V6" s="67"/>
    </row>
    <row r="7" spans="1:22" ht="12.9" customHeight="1">
      <c r="A7" s="67"/>
      <c r="B7" s="74"/>
      <c r="C7" s="74"/>
      <c r="D7" s="67"/>
      <c r="E7" s="67"/>
      <c r="F7" s="67"/>
      <c r="G7" s="67"/>
      <c r="H7" s="67"/>
      <c r="I7" s="67"/>
      <c r="J7" s="67"/>
      <c r="K7" s="73"/>
      <c r="L7" s="67"/>
      <c r="M7" s="67"/>
      <c r="N7" s="67"/>
      <c r="O7" s="67"/>
      <c r="P7" s="67"/>
      <c r="Q7" s="67"/>
      <c r="R7" s="67"/>
      <c r="S7" s="67"/>
      <c r="T7" s="67"/>
      <c r="U7" s="67"/>
      <c r="V7" s="67"/>
    </row>
    <row r="8" spans="1:22" ht="12.9" customHeight="1">
      <c r="A8" s="67"/>
      <c r="B8" s="75" t="s">
        <v>82</v>
      </c>
      <c r="C8" s="75"/>
      <c r="D8" s="75"/>
      <c r="E8" s="75"/>
      <c r="F8" s="75"/>
      <c r="G8" s="75"/>
      <c r="H8" s="75"/>
      <c r="I8" s="75"/>
      <c r="J8" s="75"/>
      <c r="K8" s="75"/>
      <c r="L8" s="75"/>
      <c r="M8" s="76"/>
      <c r="N8" s="76"/>
      <c r="O8" s="76"/>
      <c r="P8" s="76"/>
      <c r="Q8" s="76"/>
      <c r="R8" s="67"/>
      <c r="S8" s="67"/>
      <c r="T8" s="67"/>
      <c r="U8" s="67"/>
      <c r="V8" s="67"/>
    </row>
    <row r="9" spans="1:22" ht="12.9" customHeight="1">
      <c r="A9" s="67"/>
      <c r="B9" s="75" t="s">
        <v>83</v>
      </c>
      <c r="C9" s="75"/>
      <c r="D9" s="75"/>
      <c r="E9" s="75"/>
      <c r="F9" s="75"/>
      <c r="G9" s="75"/>
      <c r="H9" s="75"/>
      <c r="I9" s="75"/>
      <c r="J9" s="75"/>
      <c r="K9" s="75"/>
      <c r="L9" s="75"/>
      <c r="M9" s="76"/>
      <c r="N9" s="76"/>
      <c r="O9" s="76"/>
      <c r="P9" s="76"/>
      <c r="Q9" s="76"/>
      <c r="R9" s="67"/>
      <c r="S9" s="67"/>
      <c r="T9" s="67"/>
      <c r="U9" s="67"/>
      <c r="V9" s="67"/>
    </row>
    <row r="10" spans="1:22" ht="12.9" customHeight="1">
      <c r="A10" s="67"/>
      <c r="B10" s="75" t="s">
        <v>84</v>
      </c>
      <c r="C10" s="75"/>
      <c r="D10" s="75"/>
      <c r="E10" s="75"/>
      <c r="F10" s="75"/>
      <c r="G10" s="75"/>
      <c r="H10" s="75"/>
      <c r="I10" s="75"/>
      <c r="J10" s="75"/>
      <c r="K10" s="75"/>
      <c r="L10" s="75"/>
      <c r="M10" s="76"/>
      <c r="N10" s="76"/>
      <c r="O10" s="76"/>
      <c r="P10" s="76"/>
      <c r="Q10" s="76"/>
      <c r="R10" s="67"/>
      <c r="S10" s="67"/>
      <c r="T10" s="67"/>
      <c r="U10" s="67"/>
      <c r="V10" s="67"/>
    </row>
    <row r="11" spans="1:22" ht="12.9" customHeight="1">
      <c r="A11" s="67"/>
      <c r="B11" s="74"/>
      <c r="C11" s="74"/>
      <c r="D11" s="67"/>
      <c r="E11" s="67"/>
      <c r="F11" s="67"/>
      <c r="G11" s="67"/>
      <c r="H11" s="67"/>
      <c r="I11" s="67"/>
      <c r="J11" s="67"/>
      <c r="K11" s="73"/>
      <c r="L11" s="67"/>
      <c r="M11" s="67"/>
      <c r="N11" s="67"/>
      <c r="O11" s="67"/>
      <c r="P11" s="67"/>
      <c r="Q11" s="67"/>
      <c r="R11" s="67"/>
      <c r="S11" s="67"/>
      <c r="T11" s="67"/>
      <c r="U11" s="67"/>
      <c r="V11" s="67"/>
    </row>
    <row r="12" spans="1:22" s="86" customFormat="1" ht="14.1" customHeight="1" thickBot="1">
      <c r="A12" s="152"/>
      <c r="B12" s="153"/>
      <c r="C12" s="153"/>
      <c r="D12" s="154"/>
      <c r="E12" s="154"/>
      <c r="F12" s="154"/>
      <c r="G12" s="154"/>
      <c r="H12" s="154"/>
      <c r="I12" s="154"/>
      <c r="K12" s="126"/>
      <c r="L12" s="126"/>
      <c r="M12" s="126"/>
      <c r="N12" s="127"/>
      <c r="O12" s="127"/>
      <c r="Q12" s="126"/>
      <c r="R12" s="126"/>
      <c r="S12" s="126"/>
      <c r="T12" s="127"/>
      <c r="U12" s="127"/>
    </row>
    <row r="13" spans="1:22" s="91" customFormat="1" ht="17.100000000000001" customHeight="1" thickBot="1">
      <c r="A13" s="155"/>
      <c r="B13" s="80" t="s">
        <v>7</v>
      </c>
      <c r="C13" s="80" t="s">
        <v>27</v>
      </c>
      <c r="D13" s="81" t="s">
        <v>2</v>
      </c>
      <c r="E13" s="82" t="s">
        <v>0</v>
      </c>
      <c r="F13" s="83" t="s">
        <v>1</v>
      </c>
      <c r="G13" s="83" t="s">
        <v>3</v>
      </c>
      <c r="H13" s="84" t="s">
        <v>4</v>
      </c>
      <c r="I13" s="85" t="s">
        <v>5</v>
      </c>
      <c r="J13" s="86"/>
      <c r="K13" s="87" t="s">
        <v>74</v>
      </c>
      <c r="L13" s="88"/>
      <c r="M13" s="89"/>
      <c r="N13" s="90"/>
      <c r="O13" s="86"/>
      <c r="P13" s="86"/>
      <c r="Q13" s="87" t="s">
        <v>78</v>
      </c>
      <c r="R13" s="88"/>
      <c r="S13" s="89"/>
      <c r="T13" s="90"/>
      <c r="U13" s="86"/>
      <c r="V13" s="86"/>
    </row>
    <row r="14" spans="1:22" s="91" customFormat="1" ht="17.100000000000001" customHeight="1">
      <c r="A14" s="92">
        <v>1</v>
      </c>
      <c r="B14" s="181" t="s">
        <v>38</v>
      </c>
      <c r="C14" s="94"/>
      <c r="D14" s="95">
        <f>COUNT(N14,O17,T14)</f>
        <v>2</v>
      </c>
      <c r="E14" s="96">
        <f>IF(N14&gt;O14,1,0)+IF(O17&gt;N17,1,0)+IF(T14&gt;U14,1,0)</f>
        <v>2</v>
      </c>
      <c r="F14" s="96">
        <f>IF(N14&lt;O14,1,0)+IF(O17&lt;N17,1,0)+IF(T14&lt;U14,1,0)</f>
        <v>0</v>
      </c>
      <c r="G14" s="96">
        <f>VALUE(N14+O17+T14)</f>
        <v>5</v>
      </c>
      <c r="H14" s="96">
        <f>VALUE(O14+N17+U14)</f>
        <v>1</v>
      </c>
      <c r="I14" s="97">
        <f>AVERAGE(G14-H14)</f>
        <v>4</v>
      </c>
      <c r="J14" s="156"/>
      <c r="K14" s="98" t="str">
        <f>B14</f>
        <v>CT LLORET</v>
      </c>
      <c r="L14" s="99"/>
      <c r="M14" s="175" t="s">
        <v>11</v>
      </c>
      <c r="N14" s="101"/>
      <c r="O14" s="101"/>
      <c r="P14" s="157"/>
      <c r="Q14" s="112" t="str">
        <f>B14</f>
        <v>CT LLORET</v>
      </c>
      <c r="R14" s="99" t="s">
        <v>6</v>
      </c>
      <c r="S14" s="112" t="str">
        <f>B15</f>
        <v>CT LA SALLE</v>
      </c>
      <c r="T14" s="102">
        <v>2</v>
      </c>
      <c r="U14" s="102">
        <v>1</v>
      </c>
      <c r="V14" s="86"/>
    </row>
    <row r="15" spans="1:22" s="91" customFormat="1" ht="17.100000000000001" customHeight="1">
      <c r="A15" s="103">
        <v>2</v>
      </c>
      <c r="B15" s="207" t="s">
        <v>9</v>
      </c>
      <c r="C15" s="105"/>
      <c r="D15" s="106">
        <f>COUNT(N15,O18,U14)</f>
        <v>2</v>
      </c>
      <c r="E15" s="106">
        <f>IF(N15&gt;O15,1,0)+IF(O18&gt;N18,1,0)+IF(U14&gt;T14,1,0)</f>
        <v>1</v>
      </c>
      <c r="F15" s="106">
        <f>IF(N15&lt;O15,1,0)+IF(O18&lt;N18,1,0)+IF(U14&lt;T14,1,0)</f>
        <v>1</v>
      </c>
      <c r="G15" s="106">
        <f>VALUE(N15+O18+U14)</f>
        <v>3</v>
      </c>
      <c r="H15" s="106">
        <f>VALUE(O15+N18+T14)</f>
        <v>3</v>
      </c>
      <c r="I15" s="107">
        <f>AVERAGE(G15-H15)</f>
        <v>0</v>
      </c>
      <c r="J15" s="156"/>
      <c r="K15" s="98" t="str">
        <f>B15</f>
        <v>CT LA SALLE</v>
      </c>
      <c r="L15" s="99" t="s">
        <v>6</v>
      </c>
      <c r="M15" s="108" t="str">
        <f>B16</f>
        <v>OPEN MARRATXI</v>
      </c>
      <c r="N15" s="109">
        <v>2</v>
      </c>
      <c r="O15" s="109">
        <v>1</v>
      </c>
      <c r="P15" s="155"/>
      <c r="Q15" s="108" t="str">
        <f>B16</f>
        <v>OPEN MARRATXI</v>
      </c>
      <c r="R15" s="99"/>
      <c r="S15" s="176" t="s">
        <v>11</v>
      </c>
      <c r="T15" s="101"/>
      <c r="U15" s="101"/>
      <c r="V15" s="86"/>
    </row>
    <row r="16" spans="1:22" s="91" customFormat="1" ht="17.100000000000001" customHeight="1" thickBot="1">
      <c r="A16" s="115">
        <v>3</v>
      </c>
      <c r="B16" s="116" t="s">
        <v>53</v>
      </c>
      <c r="C16" s="117"/>
      <c r="D16" s="118">
        <f>COUNT(O15,N17,T15)</f>
        <v>2</v>
      </c>
      <c r="E16" s="118">
        <f>IF(N17&gt;O17,1,0)+IF(O15&gt;N15,1,0)+IF(T15&gt;U15,1,0)</f>
        <v>0</v>
      </c>
      <c r="F16" s="118">
        <f>IF(N17&lt;O17,1,0)+IF(O15&lt;N15,1,0)+IF(T15&lt;U15,1,0)</f>
        <v>2</v>
      </c>
      <c r="G16" s="118">
        <f>VALUE(O15+N17+T15)</f>
        <v>1</v>
      </c>
      <c r="H16" s="118">
        <f>VALUE(N15+O17+U15)</f>
        <v>5</v>
      </c>
      <c r="I16" s="119">
        <f>AVERAGE(G16-H16)</f>
        <v>-4</v>
      </c>
      <c r="J16" s="86"/>
      <c r="K16" s="87" t="s">
        <v>77</v>
      </c>
      <c r="L16" s="88"/>
      <c r="M16" s="89"/>
      <c r="N16" s="90"/>
      <c r="O16" s="79"/>
      <c r="P16" s="78"/>
      <c r="Q16" s="78"/>
      <c r="R16" s="78"/>
      <c r="S16" s="78"/>
      <c r="T16" s="78"/>
      <c r="U16" s="86"/>
      <c r="V16" s="86"/>
    </row>
    <row r="17" spans="1:22" s="91" customFormat="1" ht="17.100000000000001" customHeight="1">
      <c r="A17" s="86"/>
      <c r="B17" s="86"/>
      <c r="C17" s="86"/>
      <c r="D17" s="86"/>
      <c r="E17" s="86"/>
      <c r="F17" s="86"/>
      <c r="G17" s="86"/>
      <c r="H17" s="86"/>
      <c r="I17" s="86"/>
      <c r="J17" s="86"/>
      <c r="K17" s="108" t="str">
        <f>B16</f>
        <v>OPEN MARRATXI</v>
      </c>
      <c r="L17" s="99" t="s">
        <v>6</v>
      </c>
      <c r="M17" s="108" t="str">
        <f>B14</f>
        <v>CT LLORET</v>
      </c>
      <c r="N17" s="102">
        <v>0</v>
      </c>
      <c r="O17" s="102">
        <v>3</v>
      </c>
      <c r="P17" s="155"/>
      <c r="Q17" s="78"/>
      <c r="R17" s="78"/>
      <c r="S17" s="78"/>
      <c r="T17" s="78"/>
      <c r="U17" s="86"/>
      <c r="V17" s="86"/>
    </row>
    <row r="18" spans="1:22" s="91" customFormat="1" ht="17.100000000000001" customHeight="1">
      <c r="A18" s="121"/>
      <c r="B18" s="122" t="s">
        <v>11</v>
      </c>
      <c r="C18" s="122"/>
      <c r="D18" s="124"/>
      <c r="E18" s="124"/>
      <c r="F18" s="124"/>
      <c r="G18" s="124"/>
      <c r="H18" s="124"/>
      <c r="I18" s="124"/>
      <c r="J18" s="86"/>
      <c r="K18" s="175" t="s">
        <v>11</v>
      </c>
      <c r="L18" s="99"/>
      <c r="M18" s="108" t="str">
        <f>B15</f>
        <v>CT LA SALLE</v>
      </c>
      <c r="N18" s="101"/>
      <c r="O18" s="101"/>
      <c r="P18" s="78"/>
      <c r="Q18" s="78"/>
      <c r="R18" s="78"/>
      <c r="S18" s="78"/>
      <c r="T18" s="78"/>
      <c r="U18" s="86"/>
      <c r="V18" s="86"/>
    </row>
    <row r="19" spans="1:22" s="86" customFormat="1" ht="17.100000000000001" customHeight="1">
      <c r="K19" s="160"/>
      <c r="L19" s="160"/>
      <c r="M19" s="160"/>
      <c r="N19" s="161"/>
      <c r="O19" s="161"/>
      <c r="P19" s="162"/>
      <c r="Q19" s="160"/>
      <c r="R19" s="160"/>
      <c r="S19" s="163"/>
      <c r="T19" s="161"/>
      <c r="U19" s="161"/>
    </row>
    <row r="20" spans="1:22" s="91" customFormat="1" ht="17.100000000000001" customHeight="1">
      <c r="A20" s="86"/>
      <c r="B20" s="86"/>
      <c r="C20" s="86"/>
      <c r="D20" s="86"/>
      <c r="E20" s="86"/>
      <c r="F20" s="86"/>
      <c r="G20" s="86"/>
      <c r="H20" s="86"/>
      <c r="I20" s="86"/>
      <c r="J20" s="86"/>
      <c r="K20" s="160"/>
      <c r="L20" s="160"/>
      <c r="M20" s="160"/>
      <c r="N20" s="161"/>
      <c r="O20" s="161"/>
      <c r="P20" s="162"/>
      <c r="Q20" s="162"/>
      <c r="R20" s="162"/>
      <c r="S20" s="162"/>
      <c r="T20" s="162"/>
      <c r="U20" s="162"/>
      <c r="V20" s="86"/>
    </row>
    <row r="21" spans="1:22">
      <c r="B21" s="208" t="s">
        <v>106</v>
      </c>
      <c r="C21" s="224" t="s">
        <v>38</v>
      </c>
      <c r="D21" s="224"/>
      <c r="E21" s="224"/>
      <c r="F21" s="224"/>
      <c r="G21" s="224"/>
    </row>
    <row r="22" spans="1:22">
      <c r="B22" s="209" t="s">
        <v>107</v>
      </c>
      <c r="C22" s="225" t="s">
        <v>9</v>
      </c>
      <c r="D22" s="225"/>
      <c r="E22" s="225"/>
      <c r="F22" s="225"/>
      <c r="G22" s="225"/>
    </row>
  </sheetData>
  <mergeCells count="2">
    <mergeCell ref="C21:G21"/>
    <mergeCell ref="C22:G22"/>
  </mergeCells>
  <pageMargins left="0.70866141732283472" right="0.70866141732283472" top="0.74803149606299213" bottom="0.74803149606299213" header="0.31496062992125984" footer="0.31496062992125984"/>
  <pageSetup paperSize="9"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3"/>
  <sheetViews>
    <sheetView workbookViewId="0">
      <selection activeCell="Q30" sqref="Q30"/>
    </sheetView>
  </sheetViews>
  <sheetFormatPr baseColWidth="10" defaultRowHeight="14.4"/>
  <sheetData>
    <row r="2" spans="1:17" ht="15.6">
      <c r="A2" s="65" t="s">
        <v>36</v>
      </c>
      <c r="I2" s="65" t="s">
        <v>40</v>
      </c>
    </row>
    <row r="3" spans="1:17" ht="15.6">
      <c r="Q3" s="65" t="s">
        <v>41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7"/>
  <sheetViews>
    <sheetView workbookViewId="0">
      <selection activeCell="Q27" sqref="Q27"/>
    </sheetView>
  </sheetViews>
  <sheetFormatPr baseColWidth="10" defaultRowHeight="14.4"/>
  <cols>
    <col min="1" max="1" width="3.6640625" customWidth="1"/>
    <col min="2" max="2" width="23" customWidth="1"/>
    <col min="3" max="3" width="10.6640625" customWidth="1"/>
    <col min="4" max="4" width="3.88671875" customWidth="1"/>
    <col min="5" max="5" width="4" customWidth="1"/>
    <col min="6" max="6" width="3.5546875" customWidth="1"/>
    <col min="7" max="7" width="5" customWidth="1"/>
    <col min="8" max="8" width="4.44140625" customWidth="1"/>
    <col min="9" max="9" width="5.109375" customWidth="1"/>
    <col min="10" max="10" width="2.88671875" customWidth="1"/>
    <col min="11" max="11" width="23.5546875" customWidth="1"/>
    <col min="12" max="12" width="3" customWidth="1"/>
    <col min="13" max="13" width="22.88671875" customWidth="1"/>
    <col min="14" max="14" width="3.5546875" customWidth="1"/>
    <col min="15" max="15" width="3.6640625" customWidth="1"/>
    <col min="16" max="16" width="2.88671875" customWidth="1"/>
    <col min="17" max="17" width="23.109375" customWidth="1"/>
    <col min="18" max="18" width="2.6640625" customWidth="1"/>
    <col min="19" max="19" width="22" customWidth="1"/>
    <col min="20" max="20" width="3.44140625" customWidth="1"/>
    <col min="21" max="21" width="3.5546875" customWidth="1"/>
  </cols>
  <sheetData>
    <row r="1" spans="1:22" ht="18.600000000000001">
      <c r="A1" s="8"/>
      <c r="B1" s="32" t="s">
        <v>42</v>
      </c>
      <c r="C1" s="32"/>
      <c r="D1" s="8"/>
      <c r="E1" s="8"/>
      <c r="F1" s="8"/>
      <c r="G1" s="8"/>
      <c r="H1" s="8"/>
      <c r="I1" s="8"/>
      <c r="J1" s="8"/>
      <c r="K1" s="8"/>
      <c r="L1" s="8"/>
      <c r="M1" s="8"/>
      <c r="N1" s="8"/>
      <c r="O1" s="8"/>
      <c r="P1" s="8"/>
      <c r="Q1" s="8"/>
      <c r="R1" s="8"/>
      <c r="S1" s="8"/>
      <c r="T1" s="8"/>
      <c r="U1" s="8"/>
      <c r="V1" s="8"/>
    </row>
    <row r="2" spans="1:22" ht="7.5" customHeight="1">
      <c r="A2" s="8"/>
      <c r="B2" s="8"/>
      <c r="C2" s="8"/>
      <c r="D2" s="8"/>
      <c r="E2" s="8"/>
      <c r="F2" s="8"/>
      <c r="G2" s="8"/>
      <c r="H2" s="8"/>
      <c r="I2" s="8"/>
      <c r="J2" s="8"/>
      <c r="K2" s="8"/>
      <c r="L2" s="8"/>
      <c r="M2" s="8"/>
      <c r="N2" s="8"/>
      <c r="O2" s="8"/>
      <c r="P2" s="8"/>
      <c r="Q2" s="8"/>
      <c r="R2" s="8"/>
      <c r="S2" s="8"/>
      <c r="T2" s="8"/>
      <c r="U2" s="8"/>
      <c r="V2" s="8"/>
    </row>
    <row r="3" spans="1:22" ht="14.25" customHeight="1">
      <c r="A3" s="8"/>
      <c r="B3" s="48" t="s">
        <v>21</v>
      </c>
      <c r="C3" s="22"/>
      <c r="D3" s="8"/>
      <c r="E3" s="8"/>
      <c r="F3" s="8"/>
      <c r="G3" s="33"/>
      <c r="H3" s="8"/>
      <c r="I3" s="8"/>
      <c r="J3" s="8"/>
      <c r="K3" s="8"/>
      <c r="L3" s="8"/>
      <c r="M3" s="8"/>
      <c r="N3" s="8"/>
      <c r="O3" s="8"/>
      <c r="P3" s="8"/>
      <c r="Q3" s="8"/>
      <c r="R3" s="8"/>
      <c r="S3" s="8"/>
      <c r="T3" s="8"/>
      <c r="U3" s="8"/>
      <c r="V3" s="8"/>
    </row>
    <row r="4" spans="1:22" s="8" customFormat="1" ht="12.9" customHeight="1">
      <c r="B4" s="22"/>
      <c r="C4" s="22"/>
      <c r="G4" s="33"/>
    </row>
    <row r="5" spans="1:22" ht="14.25" customHeight="1">
      <c r="A5" s="8"/>
      <c r="B5" s="48" t="s">
        <v>20</v>
      </c>
      <c r="C5" s="22"/>
      <c r="D5" s="8"/>
      <c r="E5" s="8"/>
      <c r="F5" s="8"/>
      <c r="G5" s="20"/>
      <c r="H5" s="8"/>
      <c r="I5" s="8"/>
      <c r="J5" s="8"/>
      <c r="K5" s="21"/>
      <c r="L5" s="8"/>
      <c r="M5" s="8"/>
      <c r="N5" s="8"/>
      <c r="O5" s="8"/>
      <c r="P5" s="8"/>
      <c r="Q5" s="8"/>
      <c r="R5" s="8"/>
      <c r="S5" s="8"/>
      <c r="T5" s="8"/>
      <c r="U5" s="8"/>
      <c r="V5" s="8"/>
    </row>
    <row r="6" spans="1:22" ht="12.9" customHeight="1">
      <c r="A6" s="8"/>
      <c r="B6" s="21" t="s">
        <v>22</v>
      </c>
      <c r="C6" s="21"/>
      <c r="D6" s="8"/>
      <c r="E6" s="8"/>
      <c r="F6" s="8"/>
      <c r="G6" s="20"/>
      <c r="H6" s="8"/>
      <c r="I6" s="8"/>
      <c r="J6" s="8"/>
      <c r="K6" s="21"/>
      <c r="L6" s="8"/>
      <c r="M6" s="8"/>
      <c r="N6" s="8"/>
      <c r="O6" s="8"/>
      <c r="P6" s="8"/>
      <c r="Q6" s="8"/>
      <c r="R6" s="8"/>
      <c r="S6" s="8"/>
      <c r="T6" s="8"/>
      <c r="U6" s="8"/>
      <c r="V6" s="8"/>
    </row>
    <row r="7" spans="1:22" ht="12.9" customHeight="1">
      <c r="A7" s="8"/>
      <c r="B7" s="53" t="s">
        <v>23</v>
      </c>
      <c r="C7" s="53"/>
      <c r="D7" s="29"/>
      <c r="E7" s="29"/>
      <c r="F7" s="29"/>
      <c r="G7" s="29"/>
      <c r="H7" s="29"/>
      <c r="I7" s="29"/>
      <c r="J7" s="29"/>
      <c r="K7" s="29"/>
      <c r="L7" s="29"/>
      <c r="M7" s="28"/>
      <c r="N7" s="8"/>
      <c r="O7" s="8"/>
      <c r="P7" s="8"/>
      <c r="Q7" s="8"/>
      <c r="R7" s="8"/>
      <c r="S7" s="8"/>
      <c r="T7" s="8"/>
      <c r="U7" s="8"/>
      <c r="V7" s="8"/>
    </row>
    <row r="8" spans="1:22" ht="12.9" customHeight="1">
      <c r="A8" s="8"/>
      <c r="B8" s="53" t="s">
        <v>13</v>
      </c>
      <c r="C8" s="53"/>
      <c r="D8" s="29"/>
      <c r="E8" s="29"/>
      <c r="F8" s="29"/>
      <c r="G8" s="29"/>
      <c r="H8" s="29"/>
      <c r="I8" s="29"/>
      <c r="J8" s="29"/>
      <c r="K8" s="29"/>
      <c r="L8" s="29"/>
      <c r="M8" s="28"/>
      <c r="N8" s="8"/>
      <c r="O8" s="8"/>
      <c r="P8" s="8"/>
      <c r="Q8" s="8"/>
      <c r="R8" s="8"/>
      <c r="S8" s="8"/>
      <c r="T8" s="8"/>
      <c r="U8" s="8"/>
      <c r="V8" s="8"/>
    </row>
    <row r="9" spans="1:22" ht="12.9" customHeight="1">
      <c r="A9" s="8"/>
      <c r="B9" s="53" t="s">
        <v>24</v>
      </c>
      <c r="C9" s="53"/>
      <c r="D9" s="29"/>
      <c r="E9" s="29"/>
      <c r="F9" s="29"/>
      <c r="G9" s="29"/>
      <c r="H9" s="29"/>
      <c r="I9" s="29"/>
      <c r="J9" s="29"/>
      <c r="K9" s="29"/>
      <c r="L9" s="29"/>
      <c r="M9" s="28"/>
      <c r="N9" s="8"/>
      <c r="O9" s="8"/>
      <c r="P9" s="8"/>
      <c r="Q9" s="8"/>
      <c r="R9" s="8"/>
      <c r="S9" s="8"/>
      <c r="T9" s="8"/>
      <c r="U9" s="8"/>
      <c r="V9" s="8"/>
    </row>
    <row r="10" spans="1:22" ht="12.9" customHeight="1">
      <c r="A10" s="8"/>
      <c r="B10" s="19"/>
      <c r="C10" s="19"/>
      <c r="D10" s="8"/>
      <c r="E10" s="8"/>
      <c r="F10" s="8"/>
      <c r="G10" s="20"/>
      <c r="H10" s="8"/>
      <c r="I10" s="8"/>
      <c r="J10" s="8"/>
      <c r="K10" s="21"/>
      <c r="L10" s="8"/>
      <c r="M10" s="8"/>
      <c r="N10" s="8"/>
      <c r="O10" s="8"/>
      <c r="P10" s="8"/>
      <c r="Q10" s="8"/>
      <c r="R10" s="8"/>
      <c r="S10" s="8"/>
      <c r="T10" s="8"/>
      <c r="U10" s="8"/>
      <c r="V10" s="8"/>
    </row>
    <row r="11" spans="1:22" s="6" customFormat="1" ht="14.1" customHeight="1">
      <c r="A11" s="18"/>
      <c r="B11" s="18"/>
      <c r="C11" s="18"/>
      <c r="D11" s="18"/>
      <c r="E11" s="18"/>
      <c r="F11" s="18"/>
      <c r="G11" s="18"/>
      <c r="H11" s="18"/>
      <c r="I11" s="18"/>
      <c r="J11" s="18"/>
      <c r="K11" s="49"/>
      <c r="L11" s="15"/>
      <c r="M11" s="49"/>
      <c r="N11" s="31"/>
      <c r="O11" s="31"/>
      <c r="P11" s="18"/>
      <c r="Q11" s="18"/>
      <c r="R11" s="18"/>
      <c r="S11" s="18"/>
      <c r="T11" s="18"/>
      <c r="U11" s="18"/>
      <c r="V11" s="18"/>
    </row>
    <row r="12" spans="1:22" s="18" customFormat="1" ht="14.1" customHeight="1" thickBot="1">
      <c r="A12" s="37"/>
      <c r="B12" s="39"/>
      <c r="C12" s="39"/>
      <c r="D12" s="36"/>
      <c r="E12" s="36"/>
      <c r="F12" s="36"/>
      <c r="G12" s="36"/>
      <c r="H12" s="36"/>
      <c r="I12" s="36"/>
      <c r="K12" s="15"/>
      <c r="L12" s="15"/>
      <c r="M12" s="15"/>
      <c r="N12" s="31"/>
      <c r="O12" s="31"/>
      <c r="Q12" s="15"/>
      <c r="R12" s="15"/>
      <c r="S12" s="15"/>
      <c r="T12" s="31"/>
      <c r="U12" s="31"/>
    </row>
    <row r="13" spans="1:22" s="6" customFormat="1" ht="17.25" customHeight="1" thickBot="1">
      <c r="A13" s="35"/>
      <c r="B13" s="60" t="s">
        <v>7</v>
      </c>
      <c r="C13" s="60" t="s">
        <v>31</v>
      </c>
      <c r="D13" s="44" t="s">
        <v>2</v>
      </c>
      <c r="E13" s="61" t="s">
        <v>0</v>
      </c>
      <c r="F13" s="62" t="s">
        <v>1</v>
      </c>
      <c r="G13" s="62" t="s">
        <v>3</v>
      </c>
      <c r="H13" s="63" t="s">
        <v>4</v>
      </c>
      <c r="I13" s="54" t="s">
        <v>5</v>
      </c>
      <c r="J13" s="18"/>
      <c r="K13" s="46" t="s">
        <v>49</v>
      </c>
      <c r="L13" s="47"/>
      <c r="M13" s="4"/>
      <c r="N13" s="30"/>
      <c r="O13" s="18"/>
      <c r="P13" s="18"/>
      <c r="Q13" s="46" t="s">
        <v>52</v>
      </c>
      <c r="R13" s="47"/>
      <c r="S13" s="4"/>
      <c r="T13" s="30"/>
      <c r="U13" s="18"/>
      <c r="V13" s="18"/>
    </row>
    <row r="14" spans="1:22" s="6" customFormat="1" ht="17.100000000000001" customHeight="1">
      <c r="A14" s="40">
        <v>1</v>
      </c>
      <c r="B14" s="66" t="s">
        <v>55</v>
      </c>
      <c r="C14" s="56">
        <v>2799</v>
      </c>
      <c r="D14" s="59">
        <f>COUNT(N14,O18,N22,U15,U18)</f>
        <v>0</v>
      </c>
      <c r="E14" s="16">
        <f>IF(N14&gt;O14,1,0)+IF(O18&gt;N18,1,0)+IF(N22&gt;O22,1,0)+IF(U15&gt;T15,1,0)+IF(U18&gt;T18,1,0)</f>
        <v>0</v>
      </c>
      <c r="F14" s="16">
        <f>IF(N14&lt;O14,1,0)+IF(O18&lt;N18,1,0)+IF(N22&lt;O22,1,0)+IF(U15&lt;T15,1,0)+IF(U18&lt;T18,1,0)</f>
        <v>0</v>
      </c>
      <c r="G14" s="16">
        <f>SUM(N14+O18+N22+T15+U18)</f>
        <v>0</v>
      </c>
      <c r="H14" s="16">
        <f>VALUE(O14+N18+O22+U15+T18)</f>
        <v>0</v>
      </c>
      <c r="I14" s="17">
        <f>AVERAGE(G14-H14)</f>
        <v>0</v>
      </c>
      <c r="J14" s="18"/>
      <c r="K14" s="1" t="str">
        <f>B14</f>
        <v xml:space="preserve">GLOBAL TC </v>
      </c>
      <c r="L14" s="9"/>
      <c r="M14" s="27" t="str">
        <f>B19</f>
        <v>DESCANSA</v>
      </c>
      <c r="N14" s="64"/>
      <c r="O14" s="64"/>
      <c r="P14" s="18"/>
      <c r="Q14" s="1">
        <f>B17</f>
        <v>0</v>
      </c>
      <c r="R14" s="9" t="s">
        <v>6</v>
      </c>
      <c r="S14" s="1" t="str">
        <f>B18</f>
        <v>CT FELANITX</v>
      </c>
      <c r="T14" s="23"/>
      <c r="U14" s="23"/>
      <c r="V14" s="18"/>
    </row>
    <row r="15" spans="1:22" s="6" customFormat="1" ht="17.100000000000001" customHeight="1">
      <c r="A15" s="41">
        <v>2</v>
      </c>
      <c r="B15" s="42"/>
      <c r="C15" s="57"/>
      <c r="D15" s="10">
        <f>COUNT(O15,O19,N23,U16,T18)</f>
        <v>0</v>
      </c>
      <c r="E15" s="10">
        <f>IF(N15&lt;O15,1,0)+IF(O19&gt;N19,1,0)+IF(N23&gt;O23,1,0)+IF(U16&gt;T16,1,0)+IF(T18&gt;U18,1,0)</f>
        <v>0</v>
      </c>
      <c r="F15" s="10">
        <f>IF(N15&gt;O15,1,0)+IF(O19&lt;N19,1,0)+IF(N23&lt;O23,1,0)+IF(U16&lt;T16,1,0)+IF(T18&lt;U18,1,0)</f>
        <v>0</v>
      </c>
      <c r="G15" s="10">
        <f>VALUE(O15+O19+N23+U16+T18)</f>
        <v>0</v>
      </c>
      <c r="H15" s="10">
        <f>VALUE(N15+N19+O23+T16+U18)</f>
        <v>0</v>
      </c>
      <c r="I15" s="11">
        <f>AVERAGE(G15-H15)</f>
        <v>0</v>
      </c>
      <c r="J15" s="18"/>
      <c r="K15" s="1" t="str">
        <f>B18</f>
        <v>CT FELANITX</v>
      </c>
      <c r="L15" s="9" t="s">
        <v>6</v>
      </c>
      <c r="M15" s="2">
        <f>B15</f>
        <v>0</v>
      </c>
      <c r="N15" s="3"/>
      <c r="O15" s="3"/>
      <c r="P15" s="18"/>
      <c r="Q15" s="2" t="str">
        <f>B14</f>
        <v xml:space="preserve">GLOBAL TC </v>
      </c>
      <c r="R15" s="9" t="s">
        <v>6</v>
      </c>
      <c r="S15" s="1">
        <f>B16</f>
        <v>0</v>
      </c>
      <c r="T15" s="23"/>
      <c r="U15" s="23"/>
      <c r="V15" s="18"/>
    </row>
    <row r="16" spans="1:22" s="6" customFormat="1" ht="17.100000000000001" customHeight="1">
      <c r="A16" s="41">
        <v>3</v>
      </c>
      <c r="B16" s="42"/>
      <c r="C16" s="57"/>
      <c r="D16" s="10">
        <f>COUNT(N16,O20,O23,T15,T20)</f>
        <v>0</v>
      </c>
      <c r="E16" s="10">
        <f>IF(N16&gt;O16,1,0)+IF(O20&gt;N20,1,0)+IF(O23&gt;N23,1,0)+IF(U15&gt;T15,1,0)+IF(T20&gt;U20,1,0)</f>
        <v>0</v>
      </c>
      <c r="F16" s="12">
        <f>IF(N16&lt;O16,1,0)+IF(O20&lt;N20,1,0)+IF(O23&lt;N23,1,0)+IF(U15&lt;T15,1,0)+IF(T20&lt;U20,1,0)</f>
        <v>0</v>
      </c>
      <c r="G16" s="10">
        <f>VALUE(N16+O20+O23+U15+T20)</f>
        <v>0</v>
      </c>
      <c r="H16" s="10">
        <f>VALUE(O16+N20+N23+T15+U20)</f>
        <v>0</v>
      </c>
      <c r="I16" s="11">
        <f>AVERAGE(G16-H16)</f>
        <v>0</v>
      </c>
      <c r="J16" s="18"/>
      <c r="K16" s="1">
        <f>B16</f>
        <v>0</v>
      </c>
      <c r="L16" s="9" t="s">
        <v>6</v>
      </c>
      <c r="M16" s="2">
        <f>B17</f>
        <v>0</v>
      </c>
      <c r="N16" s="3"/>
      <c r="O16" s="3"/>
      <c r="P16" s="18"/>
      <c r="Q16" s="25" t="str">
        <f>B19</f>
        <v>DESCANSA</v>
      </c>
      <c r="R16" s="9"/>
      <c r="S16" s="24">
        <f>B15</f>
        <v>0</v>
      </c>
      <c r="T16" s="64"/>
      <c r="U16" s="64"/>
      <c r="V16" s="18"/>
    </row>
    <row r="17" spans="1:22" s="6" customFormat="1" ht="17.100000000000001" customHeight="1">
      <c r="A17" s="45">
        <v>4</v>
      </c>
      <c r="B17" s="42"/>
      <c r="C17" s="57"/>
      <c r="D17" s="10">
        <f>COUNT(O16,N19,O22,T14,T19)</f>
        <v>0</v>
      </c>
      <c r="E17" s="10">
        <f>IF(O16&gt;N16,1,0)+IF(N19&gt;O19,1,0)+IF(O22&gt;N22,1,0)+IF(U14&gt;T14,1,0)+IF(T19&gt;U19,1,0)</f>
        <v>0</v>
      </c>
      <c r="F17" s="10">
        <f>IF(O16&lt;N16,1,0)+IF(N19&lt;O19,1,0)+IF(O22&lt;N22,1,0)+IF(U14&lt;T14,1,0)+IF(T19&lt;U19,1,0)</f>
        <v>0</v>
      </c>
      <c r="G17" s="10">
        <f>VALUE(O16+N19+O22+T14+T19)</f>
        <v>0</v>
      </c>
      <c r="H17" s="10">
        <f>VALUE(N16+O19+N22+U14+U19)</f>
        <v>0</v>
      </c>
      <c r="I17" s="11">
        <f>AVERAGE(G17-H17)</f>
        <v>0</v>
      </c>
      <c r="J17" s="18"/>
      <c r="K17" s="46" t="s">
        <v>50</v>
      </c>
      <c r="L17" s="47"/>
      <c r="M17" s="4"/>
      <c r="N17" s="5"/>
      <c r="P17" s="18"/>
      <c r="Q17" s="46" t="s">
        <v>43</v>
      </c>
      <c r="R17" s="47"/>
      <c r="S17" s="4"/>
      <c r="T17" s="30"/>
      <c r="U17" s="28"/>
      <c r="V17" s="18"/>
    </row>
    <row r="18" spans="1:22" s="18" customFormat="1" ht="17.100000000000001" customHeight="1" thickBot="1">
      <c r="A18" s="43">
        <v>5</v>
      </c>
      <c r="B18" s="66" t="s">
        <v>15</v>
      </c>
      <c r="C18" s="58">
        <v>12317</v>
      </c>
      <c r="D18" s="13">
        <f>COUNT(N15,N18,O24,T14,U20)</f>
        <v>0</v>
      </c>
      <c r="E18" s="13">
        <f>IF(N15&gt;O15,1,0)+IF(N18&gt;O18,1,0)+IF(O24&gt;N24,1,0)+IF(T14&lt;U14,1,0)+IF(U20&gt;T20,1,0)</f>
        <v>0</v>
      </c>
      <c r="F18" s="13">
        <f>D18-E18</f>
        <v>0</v>
      </c>
      <c r="G18" s="13">
        <f>VALUE(N15+N18+O24+U14+U20)</f>
        <v>0</v>
      </c>
      <c r="H18" s="13">
        <f>VALUE(O15+O18+N24+T14+T20)</f>
        <v>0</v>
      </c>
      <c r="I18" s="14">
        <f>AVERAGE(G18-H18)</f>
        <v>0</v>
      </c>
      <c r="K18" s="1" t="str">
        <f>B18</f>
        <v>CT FELANITX</v>
      </c>
      <c r="L18" s="9" t="s">
        <v>6</v>
      </c>
      <c r="M18" s="7" t="str">
        <f>B14</f>
        <v xml:space="preserve">GLOBAL TC </v>
      </c>
      <c r="N18" s="3"/>
      <c r="O18" s="3"/>
      <c r="Q18" s="1">
        <f>B15</f>
        <v>0</v>
      </c>
      <c r="R18" s="9" t="s">
        <v>6</v>
      </c>
      <c r="S18" s="1" t="str">
        <f>B14</f>
        <v xml:space="preserve">GLOBAL TC </v>
      </c>
      <c r="T18" s="23"/>
      <c r="U18" s="23"/>
    </row>
    <row r="19" spans="1:22" s="18" customFormat="1" ht="17.100000000000001" customHeight="1">
      <c r="A19" s="50"/>
      <c r="B19" s="51" t="s">
        <v>11</v>
      </c>
      <c r="C19" s="55"/>
      <c r="D19" s="52"/>
      <c r="E19" s="52"/>
      <c r="F19" s="52"/>
      <c r="G19" s="52"/>
      <c r="H19" s="52"/>
      <c r="I19" s="52"/>
      <c r="K19" s="1">
        <f>B17</f>
        <v>0</v>
      </c>
      <c r="L19" s="9" t="s">
        <v>6</v>
      </c>
      <c r="M19" s="7">
        <f>B15</f>
        <v>0</v>
      </c>
      <c r="N19" s="3"/>
      <c r="O19" s="3"/>
      <c r="Q19" s="1">
        <f>B17</f>
        <v>0</v>
      </c>
      <c r="R19" s="9"/>
      <c r="S19" s="26" t="str">
        <f>B19</f>
        <v>DESCANSA</v>
      </c>
      <c r="T19" s="64"/>
      <c r="U19" s="64"/>
    </row>
    <row r="20" spans="1:22" s="18" customFormat="1" ht="17.100000000000001" customHeight="1">
      <c r="K20" s="25" t="str">
        <f>B19</f>
        <v>DESCANSA</v>
      </c>
      <c r="L20" s="9"/>
      <c r="M20" s="7">
        <f>B16</f>
        <v>0</v>
      </c>
      <c r="N20" s="64"/>
      <c r="O20" s="64"/>
      <c r="Q20" s="1">
        <f>B16</f>
        <v>0</v>
      </c>
      <c r="R20" s="9" t="s">
        <v>6</v>
      </c>
      <c r="S20" s="7" t="str">
        <f>B18</f>
        <v>CT FELANITX</v>
      </c>
      <c r="T20" s="23"/>
      <c r="U20" s="23"/>
    </row>
    <row r="21" spans="1:22" s="6" customFormat="1" ht="17.100000000000001" customHeight="1">
      <c r="A21" s="18"/>
      <c r="B21" s="18"/>
      <c r="C21" s="18"/>
      <c r="D21" s="18"/>
      <c r="E21" s="18"/>
      <c r="F21" s="18"/>
      <c r="G21" s="18"/>
      <c r="H21" s="18"/>
      <c r="I21" s="18"/>
      <c r="J21" s="18"/>
      <c r="K21" s="46" t="s">
        <v>51</v>
      </c>
      <c r="L21" s="47"/>
      <c r="M21" s="4"/>
      <c r="N21" s="5"/>
      <c r="P21" s="18"/>
      <c r="Q21" s="15"/>
      <c r="R21" s="15"/>
      <c r="S21" s="15"/>
      <c r="T21" s="31"/>
      <c r="U21" s="31"/>
      <c r="V21" s="18"/>
    </row>
    <row r="22" spans="1:22" s="6" customFormat="1" ht="17.100000000000001" customHeight="1">
      <c r="A22" s="18"/>
      <c r="B22" s="18"/>
      <c r="C22" s="18"/>
      <c r="D22" s="18"/>
      <c r="E22" s="18"/>
      <c r="F22" s="18"/>
      <c r="G22" s="18"/>
      <c r="H22" s="18"/>
      <c r="I22" s="18"/>
      <c r="J22" s="18"/>
      <c r="K22" s="1" t="str">
        <f>B14</f>
        <v xml:space="preserve">GLOBAL TC </v>
      </c>
      <c r="L22" s="9" t="s">
        <v>6</v>
      </c>
      <c r="M22" s="1">
        <f>B17</f>
        <v>0</v>
      </c>
      <c r="N22" s="3"/>
      <c r="O22" s="3"/>
      <c r="P22" s="18"/>
      <c r="Q22" s="18"/>
      <c r="R22" s="18"/>
      <c r="S22" s="18"/>
      <c r="T22" s="18"/>
      <c r="U22" s="18"/>
      <c r="V22" s="18"/>
    </row>
    <row r="23" spans="1:22" s="6" customFormat="1" ht="17.100000000000001" customHeight="1">
      <c r="A23" s="8"/>
      <c r="B23" s="34"/>
      <c r="C23" s="34"/>
      <c r="D23" s="8"/>
      <c r="E23" s="8"/>
      <c r="F23" s="8"/>
      <c r="G23" s="8"/>
      <c r="H23" s="8"/>
      <c r="I23" s="18"/>
      <c r="J23" s="18"/>
      <c r="K23" s="2">
        <f>B15</f>
        <v>0</v>
      </c>
      <c r="L23" s="9" t="s">
        <v>6</v>
      </c>
      <c r="M23" s="1">
        <f>B16</f>
        <v>0</v>
      </c>
      <c r="N23" s="3"/>
      <c r="O23" s="3"/>
      <c r="P23" s="18"/>
      <c r="Q23" s="18"/>
      <c r="R23" s="18"/>
      <c r="S23" s="18"/>
      <c r="T23" s="18"/>
      <c r="U23" s="18"/>
      <c r="V23" s="18"/>
    </row>
    <row r="24" spans="1:22" s="6" customFormat="1" ht="17.100000000000001" customHeight="1">
      <c r="A24" s="18"/>
      <c r="B24" s="18"/>
      <c r="C24" s="18"/>
      <c r="D24" s="18"/>
      <c r="E24" s="18"/>
      <c r="F24" s="18"/>
      <c r="G24" s="18"/>
      <c r="H24" s="18"/>
      <c r="I24" s="18"/>
      <c r="J24" s="18"/>
      <c r="K24" s="25" t="str">
        <f>B19</f>
        <v>DESCANSA</v>
      </c>
      <c r="L24" s="9"/>
      <c r="M24" s="7" t="str">
        <f>B18</f>
        <v>CT FELANITX</v>
      </c>
      <c r="N24" s="64"/>
      <c r="O24" s="64"/>
      <c r="P24" s="18"/>
      <c r="Q24" s="18"/>
      <c r="R24" s="18"/>
      <c r="S24" s="18"/>
      <c r="T24" s="18"/>
      <c r="U24" s="18"/>
      <c r="V24" s="18"/>
    </row>
    <row r="25" spans="1:22" ht="13.5" customHeight="1">
      <c r="A25" s="18"/>
      <c r="B25" s="18"/>
      <c r="C25" s="18"/>
      <c r="D25" s="18"/>
      <c r="E25" s="18"/>
      <c r="F25" s="18"/>
      <c r="G25" s="18"/>
      <c r="H25" s="18"/>
      <c r="I25" s="18"/>
      <c r="J25" s="18"/>
      <c r="K25" s="18"/>
      <c r="L25" s="18"/>
      <c r="M25" s="18"/>
      <c r="N25" s="18"/>
      <c r="O25" s="18"/>
      <c r="P25" s="18"/>
      <c r="Q25" s="18"/>
      <c r="R25" s="18"/>
      <c r="S25" s="18"/>
      <c r="T25" s="18"/>
      <c r="U25" s="18"/>
      <c r="V25" s="8"/>
    </row>
    <row r="26" spans="1:22" s="18" customFormat="1" ht="12.9" customHeight="1">
      <c r="A26" s="37"/>
      <c r="B26" s="39"/>
      <c r="C26" s="39"/>
      <c r="D26" s="36"/>
      <c r="E26" s="36"/>
      <c r="F26" s="36"/>
      <c r="G26" s="36"/>
      <c r="H26" s="36"/>
      <c r="I26" s="36"/>
      <c r="K26" s="15"/>
      <c r="L26" s="15"/>
      <c r="M26" s="15"/>
      <c r="N26" s="31"/>
      <c r="O26" s="31"/>
      <c r="Q26" s="15"/>
      <c r="R26" s="15"/>
      <c r="S26" s="38"/>
      <c r="T26" s="31"/>
      <c r="U26" s="31"/>
    </row>
    <row r="27" spans="1:22">
      <c r="A27" s="8"/>
      <c r="B27" s="8"/>
      <c r="C27" s="8"/>
      <c r="D27" s="8"/>
      <c r="E27" s="8"/>
      <c r="F27" s="8"/>
      <c r="G27" s="8"/>
      <c r="H27" s="8"/>
      <c r="I27" s="8"/>
      <c r="J27" s="8"/>
      <c r="K27" s="18"/>
      <c r="L27" s="18"/>
      <c r="M27" s="18"/>
      <c r="N27" s="18"/>
      <c r="O27" s="18"/>
      <c r="P27" s="18"/>
      <c r="Q27" s="18"/>
      <c r="R27" s="18"/>
      <c r="S27" s="18"/>
      <c r="T27" s="18"/>
      <c r="U27" s="18"/>
      <c r="V27" s="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SUB10 - MASC</vt:lpstr>
      <vt:lpstr>SUB10 - FEM</vt:lpstr>
      <vt:lpstr>ALEVIN - MASC</vt:lpstr>
      <vt:lpstr>ALEVIN - FEM</vt:lpstr>
      <vt:lpstr>INFANTIL - MASC</vt:lpstr>
      <vt:lpstr>CADETE - MASC</vt:lpstr>
      <vt:lpstr>INFANTIL - FEM</vt:lpstr>
      <vt:lpstr>SORTEOS</vt:lpstr>
      <vt:lpstr>CADF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Aurelia</dc:creator>
  <cp:lastModifiedBy>Aurelia FTIB</cp:lastModifiedBy>
  <cp:lastPrinted>2024-12-19T15:05:43Z</cp:lastPrinted>
  <dcterms:created xsi:type="dcterms:W3CDTF">2016-11-15T09:47:28Z</dcterms:created>
  <dcterms:modified xsi:type="dcterms:W3CDTF">2025-06-10T06:55:56Z</dcterms:modified>
</cp:coreProperties>
</file>